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DK\Desktop\"/>
    </mc:Choice>
  </mc:AlternateContent>
  <xr:revisionPtr revIDLastSave="0" documentId="13_ncr:1_{B7CC22D0-0B8F-47CC-AA81-7B576C1526EF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opći dio I" sheetId="1" r:id="rId1"/>
    <sheet name="opći dio II" sheetId="2" r:id="rId2"/>
    <sheet name="posebni dio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2" l="1"/>
  <c r="H25" i="2"/>
  <c r="H9" i="2"/>
  <c r="G9" i="2"/>
  <c r="H8" i="2"/>
  <c r="G8" i="2"/>
  <c r="F26" i="1"/>
  <c r="F27" i="1"/>
  <c r="F28" i="1"/>
  <c r="E19" i="1"/>
  <c r="F32" i="1"/>
  <c r="D78" i="4"/>
  <c r="D80" i="4"/>
  <c r="D81" i="4"/>
  <c r="D82" i="4"/>
  <c r="D84" i="4"/>
  <c r="D85" i="4"/>
  <c r="D86" i="4"/>
  <c r="D87" i="4"/>
  <c r="D88" i="4"/>
  <c r="D89" i="4"/>
  <c r="D41" i="4"/>
  <c r="D42" i="4"/>
  <c r="D43" i="4"/>
  <c r="C84" i="4"/>
  <c r="C85" i="4"/>
  <c r="C86" i="4"/>
  <c r="C88" i="4"/>
  <c r="C75" i="4"/>
  <c r="C74" i="4" s="1"/>
  <c r="C73" i="4" s="1"/>
  <c r="C72" i="4" s="1"/>
  <c r="C9" i="4" s="1"/>
  <c r="C45" i="4"/>
  <c r="C34" i="4"/>
  <c r="E107" i="1"/>
  <c r="E57" i="1"/>
  <c r="E27" i="2"/>
  <c r="D115" i="1"/>
  <c r="D114" i="1"/>
  <c r="B88" i="4"/>
  <c r="B87" i="4" s="1"/>
  <c r="B86" i="4" s="1"/>
  <c r="B85" i="4" s="1"/>
  <c r="B84" i="4" s="1"/>
  <c r="B77" i="4"/>
  <c r="B76" i="4" s="1"/>
  <c r="B81" i="4"/>
  <c r="B80" i="4" s="1"/>
  <c r="B15" i="4"/>
  <c r="B14" i="4" s="1"/>
  <c r="C16" i="4"/>
  <c r="D16" i="4" s="1"/>
  <c r="C18" i="4"/>
  <c r="D18" i="4"/>
  <c r="B26" i="4"/>
  <c r="B25" i="4" s="1"/>
  <c r="B24" i="4" s="1"/>
  <c r="B23" i="4" s="1"/>
  <c r="B22" i="4" s="1"/>
  <c r="C27" i="4"/>
  <c r="C26" i="4" s="1"/>
  <c r="B33" i="4"/>
  <c r="B32" i="4" s="1"/>
  <c r="B31" i="4" s="1"/>
  <c r="B30" i="4" s="1"/>
  <c r="B29" i="4" s="1"/>
  <c r="C33" i="4"/>
  <c r="D34" i="4"/>
  <c r="C39" i="4"/>
  <c r="D39" i="4" s="1"/>
  <c r="B46" i="4"/>
  <c r="C47" i="4"/>
  <c r="C49" i="4"/>
  <c r="D49" i="4" s="1"/>
  <c r="C51" i="4"/>
  <c r="D51" i="4" s="1"/>
  <c r="B53" i="4"/>
  <c r="C54" i="4"/>
  <c r="C57" i="4"/>
  <c r="D57" i="4" s="1"/>
  <c r="C60" i="4"/>
  <c r="D60" i="4" s="1"/>
  <c r="B65" i="4"/>
  <c r="C66" i="4"/>
  <c r="D66" i="4"/>
  <c r="B69" i="4"/>
  <c r="C70" i="4"/>
  <c r="C69" i="4" s="1"/>
  <c r="C77" i="4"/>
  <c r="C76" i="4" s="1"/>
  <c r="C81" i="4"/>
  <c r="C80" i="4" s="1"/>
  <c r="B95" i="4"/>
  <c r="C96" i="4"/>
  <c r="D96" i="4" s="1"/>
  <c r="C100" i="4"/>
  <c r="D100" i="4" s="1"/>
  <c r="B30" i="1"/>
  <c r="C158" i="4"/>
  <c r="D158" i="4" s="1"/>
  <c r="C156" i="4"/>
  <c r="D156" i="4" s="1"/>
  <c r="C154" i="4"/>
  <c r="D154" i="4" s="1"/>
  <c r="C139" i="4"/>
  <c r="C138" i="4" s="1"/>
  <c r="C136" i="4"/>
  <c r="C130" i="4"/>
  <c r="D130" i="4" s="1"/>
  <c r="C127" i="4"/>
  <c r="C126" i="4" s="1"/>
  <c r="C122" i="4"/>
  <c r="C121" i="4" s="1"/>
  <c r="C115" i="4"/>
  <c r="D115" i="4" s="1"/>
  <c r="C106" i="4"/>
  <c r="D106" i="4" s="1"/>
  <c r="B153" i="4"/>
  <c r="B152" i="4" s="1"/>
  <c r="B151" i="4" s="1"/>
  <c r="B150" i="4" s="1"/>
  <c r="B149" i="4" s="1"/>
  <c r="B148" i="4" s="1"/>
  <c r="B121" i="4"/>
  <c r="B129" i="4"/>
  <c r="B138" i="4"/>
  <c r="C28" i="2"/>
  <c r="C27" i="2"/>
  <c r="C101" i="1"/>
  <c r="B75" i="4" l="1"/>
  <c r="B74" i="4" s="1"/>
  <c r="B73" i="4" s="1"/>
  <c r="C46" i="4"/>
  <c r="B45" i="4"/>
  <c r="B64" i="4"/>
  <c r="D27" i="4"/>
  <c r="D76" i="4"/>
  <c r="C95" i="4"/>
  <c r="D95" i="4" s="1"/>
  <c r="C53" i="4"/>
  <c r="D53" i="4" s="1"/>
  <c r="C15" i="4"/>
  <c r="C14" i="4" s="1"/>
  <c r="B44" i="4"/>
  <c r="B43" i="4" s="1"/>
  <c r="B42" i="4" s="1"/>
  <c r="B41" i="4" s="1"/>
  <c r="B94" i="4"/>
  <c r="D77" i="4"/>
  <c r="D47" i="4"/>
  <c r="B13" i="4"/>
  <c r="B12" i="4" s="1"/>
  <c r="B11" i="4" s="1"/>
  <c r="B10" i="4"/>
  <c r="C25" i="4"/>
  <c r="D26" i="4"/>
  <c r="C65" i="4"/>
  <c r="C32" i="4"/>
  <c r="D33" i="4"/>
  <c r="D54" i="4"/>
  <c r="D138" i="4"/>
  <c r="B125" i="4"/>
  <c r="D121" i="4"/>
  <c r="C153" i="4"/>
  <c r="C152" i="4" s="1"/>
  <c r="C129" i="4"/>
  <c r="C125" i="4" s="1"/>
  <c r="D125" i="4" s="1"/>
  <c r="D139" i="4"/>
  <c r="D122" i="4"/>
  <c r="C116" i="1"/>
  <c r="D116" i="1"/>
  <c r="D75" i="4" l="1"/>
  <c r="D15" i="4"/>
  <c r="D74" i="4"/>
  <c r="D45" i="4"/>
  <c r="C94" i="4"/>
  <c r="D94" i="4" s="1"/>
  <c r="D46" i="4"/>
  <c r="B93" i="4"/>
  <c r="B92" i="4" s="1"/>
  <c r="B91" i="4" s="1"/>
  <c r="B72" i="4" s="1"/>
  <c r="B9" i="4" s="1"/>
  <c r="B8" i="4" s="1"/>
  <c r="B7" i="4" s="1"/>
  <c r="C31" i="4"/>
  <c r="D32" i="4"/>
  <c r="D65" i="4"/>
  <c r="C64" i="4"/>
  <c r="D64" i="4" s="1"/>
  <c r="C13" i="4"/>
  <c r="C10" i="4"/>
  <c r="D14" i="4"/>
  <c r="C24" i="4"/>
  <c r="D25" i="4"/>
  <c r="D129" i="4"/>
  <c r="D153" i="4"/>
  <c r="C151" i="4" s="1"/>
  <c r="C150" i="4" s="1"/>
  <c r="C149" i="4" s="1"/>
  <c r="C148" i="4" s="1"/>
  <c r="E93" i="1"/>
  <c r="E99" i="1"/>
  <c r="C93" i="4" l="1"/>
  <c r="D93" i="4" s="1"/>
  <c r="C44" i="4"/>
  <c r="C23" i="4"/>
  <c r="D24" i="4"/>
  <c r="C12" i="4"/>
  <c r="D13" i="4"/>
  <c r="D73" i="4"/>
  <c r="D72" i="4"/>
  <c r="D10" i="4"/>
  <c r="C30" i="4"/>
  <c r="D31" i="4"/>
  <c r="D150" i="4"/>
  <c r="D151" i="4"/>
  <c r="D152" i="4"/>
  <c r="D148" i="4"/>
  <c r="D149" i="4"/>
  <c r="D44" i="4" l="1"/>
  <c r="C43" i="4"/>
  <c r="C42" i="4" s="1"/>
  <c r="C41" i="4" s="1"/>
  <c r="C92" i="4"/>
  <c r="C91" i="4" s="1"/>
  <c r="D91" i="4" s="1"/>
  <c r="C8" i="4"/>
  <c r="C29" i="4"/>
  <c r="D29" i="4" s="1"/>
  <c r="D30" i="4"/>
  <c r="D12" i="4"/>
  <c r="C11" i="4"/>
  <c r="D11" i="4" s="1"/>
  <c r="D23" i="4"/>
  <c r="C22" i="4"/>
  <c r="D22" i="4" s="1"/>
  <c r="F28" i="2"/>
  <c r="F27" i="2"/>
  <c r="E28" i="2"/>
  <c r="D92" i="4" l="1"/>
  <c r="D9" i="4"/>
  <c r="C7" i="4"/>
  <c r="D7" i="4" s="1"/>
  <c r="D8" i="4"/>
  <c r="F10" i="2"/>
  <c r="E10" i="2"/>
  <c r="D10" i="2"/>
  <c r="E27" i="1" l="1"/>
  <c r="B34" i="1"/>
  <c r="B33" i="1" s="1"/>
  <c r="D85" i="1" l="1"/>
  <c r="E90" i="1"/>
  <c r="E89" i="1" s="1"/>
  <c r="C92" i="1"/>
  <c r="E102" i="1"/>
  <c r="E101" i="1" s="1"/>
  <c r="B90" i="1"/>
  <c r="B89" i="1" s="1"/>
  <c r="B102" i="1"/>
  <c r="B101" i="1" s="1"/>
  <c r="B86" i="1"/>
  <c r="B85" i="1" s="1"/>
  <c r="B79" i="1"/>
  <c r="B62" i="1"/>
  <c r="B57" i="1"/>
  <c r="B53" i="1"/>
  <c r="B51" i="1"/>
  <c r="B49" i="1"/>
  <c r="B39" i="1"/>
  <c r="B116" i="1" s="1"/>
  <c r="B29" i="1"/>
  <c r="B27" i="1"/>
  <c r="B26" i="1" s="1"/>
  <c r="B24" i="1"/>
  <c r="B23" i="1" s="1"/>
  <c r="B13" i="1"/>
  <c r="G14" i="1"/>
  <c r="F20" i="1"/>
  <c r="F14" i="1"/>
  <c r="E13" i="1"/>
  <c r="B48" i="1" l="1"/>
  <c r="C107" i="1"/>
  <c r="C119" i="1" s="1"/>
  <c r="D28" i="2"/>
  <c r="D27" i="2"/>
  <c r="H27" i="2"/>
  <c r="F26" i="2"/>
  <c r="C26" i="2"/>
  <c r="F22" i="2"/>
  <c r="E22" i="2"/>
  <c r="D22" i="2"/>
  <c r="C22" i="2"/>
  <c r="H21" i="2"/>
  <c r="G21" i="2"/>
  <c r="H20" i="2"/>
  <c r="G20" i="2"/>
  <c r="F18" i="2"/>
  <c r="E18" i="2"/>
  <c r="H18" i="2" s="1"/>
  <c r="D18" i="2"/>
  <c r="C18" i="2"/>
  <c r="H17" i="2"/>
  <c r="G17" i="2"/>
  <c r="H16" i="2"/>
  <c r="G16" i="2"/>
  <c r="F14" i="2"/>
  <c r="E14" i="2"/>
  <c r="D14" i="2"/>
  <c r="C14" i="2"/>
  <c r="H13" i="2"/>
  <c r="G13" i="2"/>
  <c r="H12" i="2"/>
  <c r="G12" i="2"/>
  <c r="C29" i="2" l="1"/>
  <c r="E29" i="2"/>
  <c r="H28" i="2"/>
  <c r="F29" i="2"/>
  <c r="H14" i="2"/>
  <c r="D29" i="2"/>
  <c r="G27" i="2"/>
  <c r="G18" i="2"/>
  <c r="G28" i="2"/>
  <c r="G14" i="2"/>
  <c r="D101" i="1"/>
  <c r="D56" i="1"/>
  <c r="D90" i="1"/>
  <c r="D89" i="1" s="1"/>
  <c r="D99" i="1"/>
  <c r="D92" i="1" s="1"/>
  <c r="D29" i="1"/>
  <c r="D26" i="1"/>
  <c r="E26" i="1"/>
  <c r="D23" i="1"/>
  <c r="D18" i="1"/>
  <c r="E10" i="1"/>
  <c r="C48" i="1"/>
  <c r="C33" i="1"/>
  <c r="C29" i="1"/>
  <c r="C26" i="1"/>
  <c r="C23" i="1"/>
  <c r="C18" i="1"/>
  <c r="C11" i="1"/>
  <c r="C10" i="1"/>
  <c r="D107" i="1" l="1"/>
  <c r="H29" i="2"/>
  <c r="D119" i="1"/>
  <c r="G29" i="2"/>
  <c r="B55" i="1"/>
  <c r="B72" i="1"/>
  <c r="B69" i="1" s="1"/>
  <c r="B56" i="1" s="1"/>
  <c r="B106" i="1" s="1"/>
  <c r="B93" i="1"/>
  <c r="B92" i="1" s="1"/>
  <c r="B107" i="1" s="1"/>
  <c r="B99" i="1"/>
  <c r="B11" i="1"/>
  <c r="B12" i="1"/>
  <c r="B16" i="1"/>
  <c r="B17" i="1"/>
  <c r="B22" i="1"/>
  <c r="B37" i="1"/>
  <c r="B118" i="1" l="1"/>
  <c r="B108" i="1"/>
  <c r="B104" i="1" s="1"/>
  <c r="B10" i="1"/>
  <c r="B19" i="1"/>
  <c r="B18" i="1" s="1"/>
  <c r="E49" i="1"/>
  <c r="E92" i="1"/>
  <c r="E119" i="1" s="1"/>
  <c r="E86" i="1"/>
  <c r="E85" i="1" s="1"/>
  <c r="E79" i="1"/>
  <c r="E69" i="1"/>
  <c r="E62" i="1"/>
  <c r="E53" i="1"/>
  <c r="E51" i="1"/>
  <c r="D48" i="1"/>
  <c r="D106" i="1" s="1"/>
  <c r="C56" i="1"/>
  <c r="C106" i="1" s="1"/>
  <c r="C108" i="1" s="1"/>
  <c r="E56" i="1" l="1"/>
  <c r="C104" i="1"/>
  <c r="C118" i="1"/>
  <c r="C117" i="1" s="1"/>
  <c r="G119" i="1"/>
  <c r="B119" i="1"/>
  <c r="B117" i="1" s="1"/>
  <c r="D108" i="1"/>
  <c r="D104" i="1" s="1"/>
  <c r="D118" i="1"/>
  <c r="D117" i="1" s="1"/>
  <c r="B38" i="1"/>
  <c r="B115" i="1" s="1"/>
  <c r="B114" i="1" s="1"/>
  <c r="E48" i="1"/>
  <c r="E106" i="1" s="1"/>
  <c r="E108" i="1" s="1"/>
  <c r="E39" i="1"/>
  <c r="E116" i="1" s="1"/>
  <c r="E24" i="1"/>
  <c r="E30" i="1"/>
  <c r="D13" i="1"/>
  <c r="D10" i="1" s="1"/>
  <c r="D36" i="1" s="1"/>
  <c r="D38" i="1" s="1"/>
  <c r="C36" i="1"/>
  <c r="C38" i="1" s="1"/>
  <c r="F19" i="1"/>
  <c r="B36" i="1" l="1"/>
  <c r="B120" i="1"/>
  <c r="B136" i="1" s="1"/>
  <c r="F119" i="1"/>
  <c r="C40" i="1"/>
  <c r="C42" i="1" s="1"/>
  <c r="C115" i="1"/>
  <c r="C114" i="1" s="1"/>
  <c r="C120" i="1" s="1"/>
  <c r="C136" i="1" s="1"/>
  <c r="B40" i="1"/>
  <c r="B42" i="1" s="1"/>
  <c r="D40" i="1"/>
  <c r="D42" i="1" s="1"/>
  <c r="D120" i="1"/>
  <c r="E23" i="1"/>
  <c r="E18" i="1"/>
  <c r="F18" i="1" s="1"/>
  <c r="E29" i="1"/>
  <c r="E104" i="1" l="1"/>
  <c r="E118" i="1"/>
  <c r="D136" i="1"/>
  <c r="E36" i="1"/>
  <c r="E117" i="1" l="1"/>
  <c r="F118" i="1"/>
  <c r="G118" i="1"/>
  <c r="E38" i="1"/>
  <c r="G49" i="1"/>
  <c r="G51" i="1"/>
  <c r="G53" i="1"/>
  <c r="G56" i="1"/>
  <c r="G57" i="1"/>
  <c r="G62" i="1"/>
  <c r="G69" i="1"/>
  <c r="G79" i="1"/>
  <c r="G85" i="1"/>
  <c r="G86" i="1"/>
  <c r="G92" i="1"/>
  <c r="G93" i="1"/>
  <c r="G101" i="1"/>
  <c r="G102" i="1"/>
  <c r="G104" i="1"/>
  <c r="G106" i="1"/>
  <c r="G107" i="1"/>
  <c r="G108" i="1"/>
  <c r="G48" i="1"/>
  <c r="F49" i="1"/>
  <c r="F50" i="1"/>
  <c r="F51" i="1"/>
  <c r="F52" i="1"/>
  <c r="F53" i="1"/>
  <c r="F54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92" i="1"/>
  <c r="F93" i="1"/>
  <c r="F94" i="1"/>
  <c r="F98" i="1"/>
  <c r="F101" i="1"/>
  <c r="F102" i="1"/>
  <c r="F103" i="1"/>
  <c r="F104" i="1"/>
  <c r="F106" i="1"/>
  <c r="F107" i="1"/>
  <c r="F108" i="1"/>
  <c r="F48" i="1"/>
  <c r="G13" i="1"/>
  <c r="G18" i="1"/>
  <c r="G19" i="1"/>
  <c r="G23" i="1"/>
  <c r="G24" i="1"/>
  <c r="G26" i="1"/>
  <c r="G27" i="1"/>
  <c r="G29" i="1"/>
  <c r="G30" i="1"/>
  <c r="G36" i="1"/>
  <c r="G41" i="1"/>
  <c r="G10" i="1"/>
  <c r="F13" i="1"/>
  <c r="F23" i="1"/>
  <c r="F24" i="1"/>
  <c r="F25" i="1"/>
  <c r="F29" i="1"/>
  <c r="F30" i="1"/>
  <c r="F31" i="1"/>
  <c r="F36" i="1"/>
  <c r="G38" i="1" l="1"/>
  <c r="E115" i="1"/>
  <c r="G117" i="1"/>
  <c r="F117" i="1"/>
  <c r="F38" i="1"/>
  <c r="E40" i="1"/>
  <c r="G115" i="1" l="1"/>
  <c r="F115" i="1"/>
  <c r="E114" i="1"/>
  <c r="E120" i="1" s="1"/>
  <c r="G40" i="1"/>
  <c r="F40" i="1"/>
  <c r="E42" i="1"/>
  <c r="F10" i="1"/>
  <c r="F114" i="1" l="1"/>
  <c r="G114" i="1"/>
  <c r="F42" i="1"/>
  <c r="G42" i="1"/>
  <c r="E136" i="1" l="1"/>
  <c r="F136" i="1" s="1"/>
  <c r="F120" i="1"/>
  <c r="G120" i="1"/>
  <c r="G136" i="1" l="1"/>
</calcChain>
</file>

<file path=xl/sharedStrings.xml><?xml version="1.0" encoding="utf-8"?>
<sst xmlns="http://schemas.openxmlformats.org/spreadsheetml/2006/main" count="341" uniqueCount="182">
  <si>
    <t>Oznaka</t>
  </si>
  <si>
    <t>63 Pomoći iz inozemstva i od subjekata unutar općeg proračuna</t>
  </si>
  <si>
    <t>634 Pomoći od izvanproračunskih korisnika</t>
  </si>
  <si>
    <t>6341 Tekuće pomoći od izvanproračunskih korisnika</t>
  </si>
  <si>
    <t>636 Pomoći proračunskim korisnicima iz proračuna koji im nije nadležan</t>
  </si>
  <si>
    <t>6361 Tekuće pomoći proračunskim korisnicima iz proračuna koji im nije nadležan</t>
  </si>
  <si>
    <t>638 Pomoći temeljem prijenosa EU sredstava</t>
  </si>
  <si>
    <t>6381 Tekuće pomoći iz državnog proračuna temeljem prijenosa EU sredstava</t>
  </si>
  <si>
    <t>64 Prihodi od imovine</t>
  </si>
  <si>
    <t>641 Prihodi od financijske imovine</t>
  </si>
  <si>
    <t>6413 Kamate na oročena sredstva i depozite po viđenju</t>
  </si>
  <si>
    <t>6414 Prihodi od zateznih kamata</t>
  </si>
  <si>
    <t>6419 Ostali prihodi od financijske imovine</t>
  </si>
  <si>
    <t>65 Prihodi od upravnih i administrativnih pristojbi, pristojbi po posebnim propisima i naknada</t>
  </si>
  <si>
    <t>652 Prihodi po posebnim propisima</t>
  </si>
  <si>
    <t>6526 Ostali nespomenuti prihodi</t>
  </si>
  <si>
    <t>66 Prihodi od prodaje proizvoda i robe te pruženih usluga i prihodi od donacija te povrati po protestiranim jamstvima</t>
  </si>
  <si>
    <t>661 Prihodi od prodaje proizvoda i robe te pruženih usluga</t>
  </si>
  <si>
    <t>6615 Prihodi od pruženih usluga</t>
  </si>
  <si>
    <t>67 Prihodi iz nadležnog proračuna i od HZZO-a temeljem ugovornih obveza</t>
  </si>
  <si>
    <t>671 Prihodi iz nadležnog proračuna za financiranje redovne djelatnosti proračunskih korisnika</t>
  </si>
  <si>
    <t>6711 Prihodi iz nadležnog proračuna za financiranje rashoda poslovanja</t>
  </si>
  <si>
    <t>6712 Prihodi iz nadležnog proračuna za financiranje rashoda za nabavu nefinancijske imovine</t>
  </si>
  <si>
    <t>72 Prihodi od prodaje proizvedene dugotrajne imovine</t>
  </si>
  <si>
    <t>721 Prihodi od prodaje građevinskih objekata</t>
  </si>
  <si>
    <t>7211 Stambeni objekti</t>
  </si>
  <si>
    <t>SVEUKUPNO PRIHODI</t>
  </si>
  <si>
    <t>6 Prihodi poslovanja</t>
  </si>
  <si>
    <t>7 Prihodi od prodaje nefinancijske imovine</t>
  </si>
  <si>
    <t>31 Rashodi za zaposlene</t>
  </si>
  <si>
    <t>311 Plaće (Bruto)</t>
  </si>
  <si>
    <t>3111 Plaće za redovan rad</t>
  </si>
  <si>
    <t>312 Ostali rashodi za zaposlene</t>
  </si>
  <si>
    <t>3121 Ostali rashodi za zaposlene</t>
  </si>
  <si>
    <t>313 Doprinosi na plaće</t>
  </si>
  <si>
    <t>3132 Doprinosi za obvezno zdravstveno osiguranje</t>
  </si>
  <si>
    <t>3133 Doprinosi za obvezno osiguranje u slučaju nezaposlenosti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</si>
  <si>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</si>
  <si>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</si>
  <si>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</si>
  <si>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</si>
  <si>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</si>
  <si>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</si>
  <si>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</si>
  <si>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</si>
  <si>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</si>
  <si>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</si>
  <si>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</si>
  <si>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</si>
  <si>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3227 Službena, radna i zaštitna odjeća i obuća</t>
  </si>
  <si>
    <t>323 Rashodi za usluge</t>
  </si>
  <si>
    <t>3231 Usluge telefona, pošte i prijevoza</t>
  </si>
  <si>
    <t>3232 Usluge tekućeg i investicijskog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</si>
  <si>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</si>
  <si>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</si>
  <si>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</si>
  <si>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</si>
  <si>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</si>
  <si>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</si>
  <si>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</si>
  <si>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329 Ostali nespomenuti rashodi poslovanja</t>
  </si>
  <si>
    <t>3292 Premije osiguranja</t>
  </si>
  <si>
    <t>3293 Reprezentacija</t>
  </si>
  <si>
    <t>3294 Članarine</t>
  </si>
  <si>
    <t>3295 Pristojbe i naknade</t>
  </si>
  <si>
    <t>3299 Ostali nespomenuti rashodi poslovanja</t>
  </si>
  <si>
    <t>34 Financijski rashodi</t>
  </si>
  <si>
    <t>343 Ostali financijski rashodi</t>
  </si>
  <si>
    <t>3431 Bankarske usluge i usluge platnog prometa</t>
  </si>
  <si>
    <t>3433 Zatezne kamate</t>
  </si>
  <si>
    <t>42 Rashodi za nabavu proizvedene dugotrajne imovine</t>
  </si>
  <si>
    <t>422 Postrojenja i oprema</t>
  </si>
  <si>
    <t>4221 Uredska oprema i namještaj</t>
  </si>
  <si>
    <t>4222 Komunikacijska oprema</t>
  </si>
  <si>
    <t>4223 Oprema za održavanje i zaštitu</t>
  </si>
  <si>
    <t>4227 Uređaji, strojevi i oprema za ostale namjene</t>
  </si>
  <si>
    <t>45 Rashodi za dodatna ulaganja na nefinancijskoj imovini</t>
  </si>
  <si>
    <t>451 Dodatna ulaganja na građevinskim objektima</t>
  </si>
  <si>
    <t>4511 Dodatna ulaganja na građevinskim objektima</t>
  </si>
  <si>
    <t>SVEUKUPNO RASHODI</t>
  </si>
  <si>
    <t>3 Rashodi poslovanja</t>
  </si>
  <si>
    <t>4 Rashodi za nabavu nefinancijske imovine</t>
  </si>
  <si>
    <t xml:space="preserve"> RAČUN PRIHODA I RASHODA</t>
  </si>
  <si>
    <t xml:space="preserve">Ostvarenje preth. god. </t>
  </si>
  <si>
    <t xml:space="preserve">Izvorni plan </t>
  </si>
  <si>
    <t>Ostvarenje</t>
  </si>
  <si>
    <t>RAČUN PRIHODA I RASHODA</t>
  </si>
  <si>
    <t>UKUPNO PRIHODI I VIŠAK ZA POKRIĆE RASHODA</t>
  </si>
  <si>
    <t>UKUPNO RASHODI I IZDACI</t>
  </si>
  <si>
    <t>Indeks</t>
  </si>
  <si>
    <t xml:space="preserve"> PRIHODI I PRIMICI</t>
  </si>
  <si>
    <t>RASHODI I IZDACI</t>
  </si>
  <si>
    <t>OPĆI DIO</t>
  </si>
  <si>
    <t>PREGLED UKUPNIH PRIHODA I RASHODA PO IZVORIMA FINANCIRANJA</t>
  </si>
  <si>
    <t>OZNAKA IF</t>
  </si>
  <si>
    <t>NAZIV IZVORA FINANCIRANJA</t>
  </si>
  <si>
    <t>PRIHODI</t>
  </si>
  <si>
    <t>RASHODI</t>
  </si>
  <si>
    <t>VIŠAK/MANJAK</t>
  </si>
  <si>
    <t>Vlastiti prihodi</t>
  </si>
  <si>
    <t>Pomoći</t>
  </si>
  <si>
    <t>Prihodi za posebne namjene</t>
  </si>
  <si>
    <t>UKUPNI PRIHODI</t>
  </si>
  <si>
    <t>UKUPNI RASHODI</t>
  </si>
  <si>
    <t xml:space="preserve">                                                                                                    </t>
  </si>
  <si>
    <t>6362 Kapitalne pomoći proračunskim korisnicima iz proračuna koji im nije nadležan</t>
  </si>
  <si>
    <t>4226 Sportska i glazbena oprema</t>
  </si>
  <si>
    <t>VIŠAK/MANJAK PRIHODA preneseni (+/-)</t>
  </si>
  <si>
    <t>426 Ulaganje u računalne programe</t>
  </si>
  <si>
    <t>4262 Ulaganje u računalne programe</t>
  </si>
  <si>
    <t>41 Ostala nematerijalna imovina</t>
  </si>
  <si>
    <t>412 Ostala nematerijalna imovina</t>
  </si>
  <si>
    <t>41261 Ostala nematerijalna imovina - projekt</t>
  </si>
  <si>
    <t>Ostvarenje pret.god.</t>
  </si>
  <si>
    <t>INDEKS 4/1</t>
  </si>
  <si>
    <t>INDEKS 4/3</t>
  </si>
  <si>
    <t>Namjenski primici od prod.stanova</t>
  </si>
  <si>
    <t>POSEBNI DIO</t>
  </si>
  <si>
    <t>PO PROGRAMSKOJ, EKONOMSKOJ KLASIFIKACIJI  I IZVORIMA FINANCIRANJA</t>
  </si>
  <si>
    <t>Godišnji plan (1.)</t>
  </si>
  <si>
    <t>Ostvarenje (2.)</t>
  </si>
  <si>
    <t>Ind. (3.) (2./1.)</t>
  </si>
  <si>
    <t>SVEUKUPNO RASHODI I IZDACI</t>
  </si>
  <si>
    <t>8 UPRAVNI ODJEL ZA ŠKOLSTVO</t>
  </si>
  <si>
    <t>8-41 UČENIČKI DOM KARLOVAC</t>
  </si>
  <si>
    <t>123 Zakonski standard javnih ustanova SŠ</t>
  </si>
  <si>
    <t>A100037 Odgojnoobrazovno, administrativno i tehničko osoblje</t>
  </si>
  <si>
    <t>0922 Više srednjoškolsko obrazovanje</t>
  </si>
  <si>
    <t>05 Pomoći</t>
  </si>
  <si>
    <t>A100038 Operativni plan TIO - SŠ</t>
  </si>
  <si>
    <t>A100039 Prehrana i smještaj - učenički domovi</t>
  </si>
  <si>
    <t>A100042 Javne potrebe iznad standarda-vlastiti prihodi</t>
  </si>
  <si>
    <t>0960 Dodatne usluge u obrazovanju</t>
  </si>
  <si>
    <t>03 Vlastiti prihodi</t>
  </si>
  <si>
    <t>A100161A Javne potrebe iznad standarda - OSTALO</t>
  </si>
  <si>
    <t>3432 Negativne tečajne razlike i razlike zbog primjene valutne klauzule</t>
  </si>
  <si>
    <t>A100162A Prijenos sredstava od nenadležnih proračuna</t>
  </si>
  <si>
    <t>503 POMOĆI IZ NENADLEŽNIH PRORAČUNA - KORISNICI</t>
  </si>
  <si>
    <t>201 MZOS- Plaće SŠ</t>
  </si>
  <si>
    <t>A200201 MZOS- Plaće SŠ</t>
  </si>
  <si>
    <t>512 Pomoći iz državnog proračuna - plaće MZOS</t>
  </si>
  <si>
    <t>4126 Ostala nematerijalna imovina - projekti</t>
  </si>
  <si>
    <t>PRIHODI I PRIMICI</t>
  </si>
  <si>
    <t>PRIHODI UKUPNO</t>
  </si>
  <si>
    <t>PRIHODI POSLOVANJA</t>
  </si>
  <si>
    <t>PRIHODI OD PRODAJE NEFINANCIJSKE IMOVINE</t>
  </si>
  <si>
    <t>RASHODI UKUPNO</t>
  </si>
  <si>
    <t>RASHODI POSLOVANJA</t>
  </si>
  <si>
    <t>RASHODI ZA NABAVU NEFINANCIJSKE IMOVINE</t>
  </si>
  <si>
    <t>RAZLIKA - VIŠAK/MANJAK</t>
  </si>
  <si>
    <t xml:space="preserve">INDEKS </t>
  </si>
  <si>
    <t>INDEKS</t>
  </si>
  <si>
    <t>A) SAŽETAK RAČUNA PRIHODA I RASHODA</t>
  </si>
  <si>
    <t>B) SAŽETAK RAČUNA FINANCIRANJA</t>
  </si>
  <si>
    <t>IZDACI ZA FINAN. IMOVINU I OTPLATE ZAJMOVA</t>
  </si>
  <si>
    <t>NETO FINANCIRANJE</t>
  </si>
  <si>
    <t>PRIMICI OD FINAN. IMOVINE I ZADUŽIVANJA</t>
  </si>
  <si>
    <t>C) PRENESENI VIŠAK ILI PRENESENI MANJAK I VIŠEGODIŠNJI PLAN URAVNOTEŽENJA</t>
  </si>
  <si>
    <t>VIŠAK /MANJAK</t>
  </si>
  <si>
    <t>PLAN 2024.</t>
  </si>
  <si>
    <t>PO EKONOMSKOJ KLASIFIKACIJI</t>
  </si>
  <si>
    <t>IZVRŠENJE 2023. G.</t>
  </si>
  <si>
    <t>IZVORNI PLAN 2024. G.</t>
  </si>
  <si>
    <t>TEKUĆI PLAN 2024. G.</t>
  </si>
  <si>
    <t>OSTVARENJA/IZVRŠENJE 2024. G.</t>
  </si>
  <si>
    <t>432 Prihodi za posebne namjene - korisnici</t>
  </si>
  <si>
    <t xml:space="preserve">         IZVRŠENJE              01.01.-31.12.2024.</t>
  </si>
  <si>
    <t xml:space="preserve">         IZVRŠENJE               01.01.-31.12.2024.</t>
  </si>
  <si>
    <t xml:space="preserve">         IZVRŠENJE              01.01.-31.12.2023.</t>
  </si>
  <si>
    <t xml:space="preserve">         IZVRŠENJE               01.01.-31.12.2023.</t>
  </si>
  <si>
    <t xml:space="preserve">         IZVRŠENJE                01.01.-31.12.2023.</t>
  </si>
  <si>
    <t xml:space="preserve">                                                                   GODIŠNJI IZVJEŠTAJ O IZVRŠENJU FINANCIJSKOG PLANA ZA 2024. G.</t>
  </si>
  <si>
    <t>GODIŠNJI IZVJEŠTAJ O IZVRŠENJU FINANCIJSKOG PLANA ZA 2024. G.</t>
  </si>
  <si>
    <t>God. plan/ Rebalans 3</t>
  </si>
  <si>
    <t>III REBALANS 2024.</t>
  </si>
  <si>
    <t>125 Program javnih potreba iznad stadarda - vlastiti prihodi</t>
  </si>
  <si>
    <t>141 Javne potrebe iznad zakonskog standarda SŠ</t>
  </si>
  <si>
    <t>A100078 Županijske javne potrebe SŠ</t>
  </si>
  <si>
    <t>0922 Više srednjiškolsko obrazovanje</t>
  </si>
  <si>
    <t>01 Opći prihodi i primici</t>
  </si>
  <si>
    <t>A100142B Prihodi od nefi.imov.i nadok.štete od osiguranja</t>
  </si>
  <si>
    <t>711 Prihodi od nefi.inov.i nadok. štete od osiguranja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</si>
</sst>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Verdana"/>
      <family val="2"/>
      <charset val="238"/>
    </font>
    <font>
      <sz val="10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9"/>
      <color rgb="FF000000"/>
      <name val="Verdana"/>
      <family val="2"/>
      <charset val="238"/>
    </font>
    <font>
      <b/>
      <sz val="9"/>
      <color rgb="FF000000"/>
      <name val="Verdana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0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0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2" fillId="2" borderId="1" xfId="0" applyFont="1" applyFill="1" applyBorder="1" applyAlignment="1">
      <alignment horizontal="left" wrapText="1" indent="1"/>
    </xf>
    <xf numFmtId="4" fontId="2" fillId="2" borderId="1" xfId="0" applyNumberFormat="1" applyFont="1" applyFill="1" applyBorder="1" applyAlignment="1">
      <alignment horizontal="right" wrapText="1" indent="1"/>
    </xf>
    <xf numFmtId="4" fontId="2" fillId="2" borderId="1" xfId="0" applyNumberFormat="1" applyFont="1" applyFill="1" applyBorder="1" applyAlignment="1">
      <alignment horizontal="left" wrapText="1" inden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right" wrapText="1" indent="1"/>
    </xf>
    <xf numFmtId="0" fontId="2" fillId="2" borderId="10" xfId="0" applyFont="1" applyFill="1" applyBorder="1" applyAlignment="1">
      <alignment horizontal="left" wrapText="1" indent="1"/>
    </xf>
    <xf numFmtId="4" fontId="4" fillId="2" borderId="3" xfId="0" applyNumberFormat="1" applyFont="1" applyFill="1" applyBorder="1" applyAlignment="1">
      <alignment horizontal="right" wrapText="1" indent="1"/>
    </xf>
    <xf numFmtId="4" fontId="4" fillId="2" borderId="9" xfId="0" applyNumberFormat="1" applyFont="1" applyFill="1" applyBorder="1" applyAlignment="1">
      <alignment horizontal="right" wrapText="1" indent="1"/>
    </xf>
    <xf numFmtId="0" fontId="4" fillId="2" borderId="1" xfId="0" applyFont="1" applyFill="1" applyBorder="1" applyAlignment="1">
      <alignment horizontal="left" wrapText="1" indent="1"/>
    </xf>
    <xf numFmtId="4" fontId="4" fillId="2" borderId="1" xfId="0" applyNumberFormat="1" applyFont="1" applyFill="1" applyBorder="1" applyAlignment="1">
      <alignment horizontal="right" wrapText="1" indent="1"/>
    </xf>
    <xf numFmtId="4" fontId="4" fillId="2" borderId="10" xfId="0" applyNumberFormat="1" applyFont="1" applyFill="1" applyBorder="1" applyAlignment="1">
      <alignment horizontal="right" wrapText="1" inden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wrapText="1" indent="1"/>
    </xf>
    <xf numFmtId="4" fontId="7" fillId="3" borderId="1" xfId="0" applyNumberFormat="1" applyFont="1" applyFill="1" applyBorder="1" applyAlignment="1">
      <alignment horizontal="right" wrapText="1" indent="1"/>
    </xf>
    <xf numFmtId="0" fontId="8" fillId="3" borderId="1" xfId="0" applyFont="1" applyFill="1" applyBorder="1" applyAlignment="1">
      <alignment horizontal="left" wrapText="1" indent="1"/>
    </xf>
    <xf numFmtId="4" fontId="8" fillId="3" borderId="1" xfId="0" applyNumberFormat="1" applyFont="1" applyFill="1" applyBorder="1" applyAlignment="1">
      <alignment horizontal="right" wrapText="1" indent="1"/>
    </xf>
    <xf numFmtId="0" fontId="3" fillId="0" borderId="0" xfId="0" applyFont="1" applyAlignment="1"/>
    <xf numFmtId="0" fontId="3" fillId="0" borderId="0" xfId="0" applyFont="1" applyAlignment="1">
      <alignment vertical="center"/>
    </xf>
    <xf numFmtId="0" fontId="1" fillId="0" borderId="18" xfId="0" applyFont="1" applyBorder="1" applyAlignment="1">
      <alignment horizontal="center" vertical="center" wrapText="1" indent="1"/>
    </xf>
    <xf numFmtId="4" fontId="3" fillId="0" borderId="11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4" fontId="0" fillId="0" borderId="0" xfId="0" applyNumberFormat="1"/>
    <xf numFmtId="4" fontId="1" fillId="0" borderId="14" xfId="0" applyNumberFormat="1" applyFont="1" applyFill="1" applyBorder="1" applyAlignment="1">
      <alignment horizontal="center" vertical="center" wrapText="1" indent="1"/>
    </xf>
    <xf numFmtId="4" fontId="1" fillId="0" borderId="15" xfId="0" applyNumberFormat="1" applyFont="1" applyFill="1" applyBorder="1" applyAlignment="1">
      <alignment horizontal="center" vertical="center" wrapText="1" indent="1"/>
    </xf>
    <xf numFmtId="4" fontId="4" fillId="2" borderId="1" xfId="0" applyNumberFormat="1" applyFont="1" applyFill="1" applyBorder="1" applyAlignment="1">
      <alignment horizontal="right" vertical="center" wrapText="1" indent="1"/>
    </xf>
    <xf numFmtId="4" fontId="2" fillId="2" borderId="1" xfId="0" applyNumberFormat="1" applyFont="1" applyFill="1" applyBorder="1" applyAlignment="1">
      <alignment horizontal="right" vertical="center" wrapText="1" indent="1"/>
    </xf>
    <xf numFmtId="4" fontId="2" fillId="2" borderId="10" xfId="0" applyNumberFormat="1" applyFont="1" applyFill="1" applyBorder="1" applyAlignment="1">
      <alignment horizontal="right" vertical="center" wrapText="1" indent="1"/>
    </xf>
    <xf numFmtId="1" fontId="4" fillId="2" borderId="12" xfId="0" applyNumberFormat="1" applyFont="1" applyFill="1" applyBorder="1" applyAlignment="1">
      <alignment horizontal="center" vertical="center" wrapText="1"/>
    </xf>
    <xf numFmtId="1" fontId="4" fillId="2" borderId="13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right" vertical="center" wrapText="1" indent="1"/>
    </xf>
    <xf numFmtId="4" fontId="0" fillId="0" borderId="0" xfId="0" applyNumberFormat="1" applyAlignment="1">
      <alignment horizontal="right" vertical="center"/>
    </xf>
    <xf numFmtId="0" fontId="4" fillId="2" borderId="5" xfId="0" applyNumberFormat="1" applyFont="1" applyFill="1" applyBorder="1" applyAlignment="1">
      <alignment horizontal="center" vertical="center" wrapText="1"/>
    </xf>
    <xf numFmtId="4" fontId="4" fillId="2" borderId="23" xfId="0" applyNumberFormat="1" applyFont="1" applyFill="1" applyBorder="1" applyAlignment="1">
      <alignment horizontal="right" vertical="center" wrapText="1" indent="1"/>
    </xf>
    <xf numFmtId="4" fontId="4" fillId="2" borderId="23" xfId="0" applyNumberFormat="1" applyFont="1" applyFill="1" applyBorder="1" applyAlignment="1">
      <alignment horizontal="right" wrapText="1" indent="1"/>
    </xf>
    <xf numFmtId="0" fontId="1" fillId="0" borderId="25" xfId="0" applyFont="1" applyBorder="1" applyAlignment="1">
      <alignment horizontal="center" vertical="center" wrapText="1" indent="1"/>
    </xf>
    <xf numFmtId="0" fontId="1" fillId="0" borderId="26" xfId="0" applyFont="1" applyBorder="1" applyAlignment="1">
      <alignment horizontal="center" vertical="center" wrapText="1" indent="1"/>
    </xf>
    <xf numFmtId="0" fontId="1" fillId="0" borderId="27" xfId="0" applyFont="1" applyBorder="1" applyAlignment="1">
      <alignment horizontal="center" vertical="center" wrapText="1" indent="1"/>
    </xf>
    <xf numFmtId="0" fontId="4" fillId="2" borderId="28" xfId="0" applyFont="1" applyFill="1" applyBorder="1" applyAlignment="1">
      <alignment horizontal="left" wrapText="1" indent="1"/>
    </xf>
    <xf numFmtId="4" fontId="3" fillId="0" borderId="29" xfId="0" applyNumberFormat="1" applyFont="1" applyBorder="1" applyAlignment="1">
      <alignment horizontal="center" vertical="center"/>
    </xf>
    <xf numFmtId="0" fontId="4" fillId="2" borderId="30" xfId="0" applyFont="1" applyFill="1" applyBorder="1" applyAlignment="1">
      <alignment horizontal="left" wrapText="1" indent="1"/>
    </xf>
    <xf numFmtId="4" fontId="3" fillId="0" borderId="31" xfId="0" applyNumberFormat="1" applyFont="1" applyBorder="1" applyAlignment="1">
      <alignment horizontal="center" vertical="center"/>
    </xf>
    <xf numFmtId="0" fontId="2" fillId="2" borderId="30" xfId="0" applyFont="1" applyFill="1" applyBorder="1" applyAlignment="1">
      <alignment horizontal="left" wrapText="1" indent="1"/>
    </xf>
    <xf numFmtId="4" fontId="0" fillId="0" borderId="31" xfId="0" applyNumberFormat="1" applyBorder="1" applyAlignment="1">
      <alignment horizontal="center" vertical="center"/>
    </xf>
    <xf numFmtId="0" fontId="4" fillId="2" borderId="34" xfId="0" applyFont="1" applyFill="1" applyBorder="1" applyAlignment="1">
      <alignment horizontal="left" wrapText="1" indent="1"/>
    </xf>
    <xf numFmtId="0" fontId="4" fillId="2" borderId="35" xfId="0" applyFont="1" applyFill="1" applyBorder="1" applyAlignment="1">
      <alignment horizontal="left" wrapText="1" indent="1"/>
    </xf>
    <xf numFmtId="4" fontId="4" fillId="2" borderId="36" xfId="0" applyNumberFormat="1" applyFont="1" applyFill="1" applyBorder="1" applyAlignment="1">
      <alignment horizontal="right" vertical="center" wrapText="1" indent="1"/>
    </xf>
    <xf numFmtId="4" fontId="4" fillId="2" borderId="37" xfId="0" applyNumberFormat="1" applyFont="1" applyFill="1" applyBorder="1" applyAlignment="1">
      <alignment horizontal="right" vertical="center" wrapText="1" indent="1"/>
    </xf>
    <xf numFmtId="4" fontId="4" fillId="2" borderId="38" xfId="0" applyNumberFormat="1" applyFont="1" applyFill="1" applyBorder="1" applyAlignment="1">
      <alignment horizontal="right" vertical="center" wrapText="1" indent="1"/>
    </xf>
    <xf numFmtId="4" fontId="3" fillId="0" borderId="39" xfId="0" applyNumberFormat="1" applyFont="1" applyBorder="1" applyAlignment="1">
      <alignment horizontal="center" vertical="center"/>
    </xf>
    <xf numFmtId="4" fontId="3" fillId="0" borderId="40" xfId="0" applyNumberFormat="1" applyFont="1" applyBorder="1" applyAlignment="1">
      <alignment horizontal="center" vertical="center"/>
    </xf>
    <xf numFmtId="4" fontId="1" fillId="0" borderId="26" xfId="0" applyNumberFormat="1" applyFont="1" applyBorder="1" applyAlignment="1">
      <alignment horizontal="right" vertical="center" wrapText="1" indent="1"/>
    </xf>
    <xf numFmtId="0" fontId="2" fillId="2" borderId="32" xfId="0" applyFont="1" applyFill="1" applyBorder="1" applyAlignment="1">
      <alignment horizontal="left" wrapText="1" indent="1"/>
    </xf>
    <xf numFmtId="0" fontId="2" fillId="2" borderId="19" xfId="0" applyFont="1" applyFill="1" applyBorder="1" applyAlignment="1">
      <alignment horizontal="left" wrapText="1" indent="1"/>
    </xf>
    <xf numFmtId="4" fontId="2" fillId="2" borderId="21" xfId="0" applyNumberFormat="1" applyFont="1" applyFill="1" applyBorder="1" applyAlignment="1">
      <alignment horizontal="right" wrapText="1" indent="1"/>
    </xf>
    <xf numFmtId="4" fontId="0" fillId="0" borderId="22" xfId="0" applyNumberFormat="1" applyBorder="1" applyAlignment="1">
      <alignment horizontal="center" vertical="center"/>
    </xf>
    <xf numFmtId="4" fontId="0" fillId="0" borderId="33" xfId="0" applyNumberFormat="1" applyBorder="1" applyAlignment="1">
      <alignment horizontal="center" vertical="center"/>
    </xf>
    <xf numFmtId="0" fontId="2" fillId="2" borderId="34" xfId="0" applyFont="1" applyFill="1" applyBorder="1" applyAlignment="1">
      <alignment horizontal="left" wrapText="1" indent="1"/>
    </xf>
    <xf numFmtId="0" fontId="2" fillId="2" borderId="23" xfId="0" applyFont="1" applyFill="1" applyBorder="1" applyAlignment="1">
      <alignment horizontal="left" wrapText="1" indent="1"/>
    </xf>
    <xf numFmtId="4" fontId="2" fillId="2" borderId="24" xfId="0" applyNumberFormat="1" applyFont="1" applyFill="1" applyBorder="1" applyAlignment="1">
      <alignment horizontal="right" wrapText="1" indent="1"/>
    </xf>
    <xf numFmtId="0" fontId="4" fillId="2" borderId="18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 indent="1"/>
    </xf>
    <xf numFmtId="4" fontId="2" fillId="2" borderId="19" xfId="0" applyNumberFormat="1" applyFont="1" applyFill="1" applyBorder="1" applyAlignment="1">
      <alignment horizontal="right" vertical="center" wrapText="1" indent="1"/>
    </xf>
    <xf numFmtId="0" fontId="4" fillId="2" borderId="41" xfId="0" applyFont="1" applyFill="1" applyBorder="1" applyAlignment="1">
      <alignment horizontal="left" wrapText="1" indent="1"/>
    </xf>
    <xf numFmtId="4" fontId="4" fillId="2" borderId="42" xfId="0" applyNumberFormat="1" applyFont="1" applyFill="1" applyBorder="1" applyAlignment="1">
      <alignment horizontal="right" vertical="center" wrapText="1" indent="1"/>
    </xf>
    <xf numFmtId="4" fontId="4" fillId="2" borderId="42" xfId="0" applyNumberFormat="1" applyFont="1" applyFill="1" applyBorder="1" applyAlignment="1">
      <alignment horizontal="right" wrapText="1" indent="1"/>
    </xf>
    <xf numFmtId="0" fontId="9" fillId="0" borderId="0" xfId="0" applyFont="1" applyFill="1" applyBorder="1"/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/>
    <xf numFmtId="0" fontId="10" fillId="0" borderId="18" xfId="0" applyFont="1" applyFill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 wrapText="1" indent="1"/>
    </xf>
    <xf numFmtId="0" fontId="1" fillId="0" borderId="1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 indent="1"/>
    </xf>
    <xf numFmtId="0" fontId="1" fillId="0" borderId="45" xfId="0" applyFont="1" applyFill="1" applyBorder="1" applyAlignment="1">
      <alignment horizontal="center" vertical="center" wrapText="1" indent="1"/>
    </xf>
    <xf numFmtId="0" fontId="9" fillId="0" borderId="12" xfId="0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horizontal="left" wrapText="1" inden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2" fillId="4" borderId="47" xfId="0" applyFont="1" applyFill="1" applyBorder="1" applyAlignment="1">
      <alignment horizontal="left" wrapText="1" indent="1"/>
    </xf>
    <xf numFmtId="4" fontId="2" fillId="4" borderId="7" xfId="0" applyNumberFormat="1" applyFont="1" applyFill="1" applyBorder="1" applyAlignment="1">
      <alignment horizontal="right" vertical="center" wrapText="1" indent="1"/>
    </xf>
    <xf numFmtId="4" fontId="2" fillId="4" borderId="1" xfId="0" applyNumberFormat="1" applyFont="1" applyFill="1" applyBorder="1" applyAlignment="1">
      <alignment horizontal="right" wrapText="1" indent="1"/>
    </xf>
    <xf numFmtId="4" fontId="5" fillId="4" borderId="10" xfId="0" applyNumberFormat="1" applyFont="1" applyFill="1" applyBorder="1" applyAlignment="1">
      <alignment horizontal="right" wrapText="1" indent="1"/>
    </xf>
    <xf numFmtId="4" fontId="5" fillId="4" borderId="7" xfId="0" applyNumberFormat="1" applyFont="1" applyFill="1" applyBorder="1" applyAlignment="1">
      <alignment horizontal="right" wrapText="1" indent="1"/>
    </xf>
    <xf numFmtId="0" fontId="10" fillId="0" borderId="7" xfId="0" applyFont="1" applyFill="1" applyBorder="1" applyAlignment="1">
      <alignment horizontal="center" vertical="center"/>
    </xf>
    <xf numFmtId="0" fontId="4" fillId="4" borderId="47" xfId="0" applyFont="1" applyFill="1" applyBorder="1" applyAlignment="1">
      <alignment horizontal="left" wrapText="1" indent="1"/>
    </xf>
    <xf numFmtId="4" fontId="4" fillId="4" borderId="7" xfId="0" applyNumberFormat="1" applyFont="1" applyFill="1" applyBorder="1" applyAlignment="1">
      <alignment horizontal="right" vertical="center" wrapText="1" indent="1"/>
    </xf>
    <xf numFmtId="0" fontId="9" fillId="0" borderId="22" xfId="0" applyFont="1" applyFill="1" applyBorder="1" applyAlignment="1">
      <alignment horizontal="center" vertical="center"/>
    </xf>
    <xf numFmtId="0" fontId="2" fillId="4" borderId="48" xfId="0" applyFont="1" applyFill="1" applyBorder="1" applyAlignment="1">
      <alignment horizontal="left" wrapText="1" indent="1"/>
    </xf>
    <xf numFmtId="4" fontId="2" fillId="4" borderId="19" xfId="0" applyNumberFormat="1" applyFont="1" applyFill="1" applyBorder="1" applyAlignment="1">
      <alignment horizontal="right" wrapText="1" indent="1"/>
    </xf>
    <xf numFmtId="0" fontId="9" fillId="0" borderId="7" xfId="0" applyFont="1" applyFill="1" applyBorder="1"/>
    <xf numFmtId="0" fontId="4" fillId="4" borderId="7" xfId="0" applyFont="1" applyFill="1" applyBorder="1" applyAlignment="1">
      <alignment horizontal="left" wrapText="1" indent="1"/>
    </xf>
    <xf numFmtId="4" fontId="6" fillId="4" borderId="10" xfId="0" applyNumberFormat="1" applyFont="1" applyFill="1" applyBorder="1" applyAlignment="1">
      <alignment horizontal="right" wrapText="1" indent="1"/>
    </xf>
    <xf numFmtId="4" fontId="6" fillId="4" borderId="7" xfId="0" applyNumberFormat="1" applyFont="1" applyFill="1" applyBorder="1" applyAlignment="1">
      <alignment horizontal="right" wrapText="1" indent="1"/>
    </xf>
    <xf numFmtId="0" fontId="3" fillId="0" borderId="49" xfId="0" applyFont="1" applyBorder="1" applyAlignment="1">
      <alignment horizontal="center"/>
    </xf>
    <xf numFmtId="0" fontId="11" fillId="3" borderId="17" xfId="0" applyFont="1" applyFill="1" applyBorder="1" applyAlignment="1">
      <alignment horizontal="center" vertical="center" wrapText="1" indent="1"/>
    </xf>
    <xf numFmtId="4" fontId="11" fillId="3" borderId="17" xfId="0" applyNumberFormat="1" applyFont="1" applyFill="1" applyBorder="1" applyAlignment="1">
      <alignment horizontal="center" vertical="center" wrapText="1" indent="1"/>
    </xf>
    <xf numFmtId="4" fontId="7" fillId="3" borderId="1" xfId="0" applyNumberFormat="1" applyFont="1" applyFill="1" applyBorder="1" applyAlignment="1">
      <alignment horizontal="right" vertical="center" wrapText="1" indent="1"/>
    </xf>
    <xf numFmtId="4" fontId="8" fillId="3" borderId="1" xfId="0" applyNumberFormat="1" applyFont="1" applyFill="1" applyBorder="1" applyAlignment="1">
      <alignment horizontal="right" vertical="center" wrapText="1" indent="1"/>
    </xf>
    <xf numFmtId="4" fontId="2" fillId="2" borderId="3" xfId="0" applyNumberFormat="1" applyFont="1" applyFill="1" applyBorder="1" applyAlignment="1">
      <alignment horizontal="right" vertical="center" wrapText="1" indent="1"/>
    </xf>
    <xf numFmtId="4" fontId="2" fillId="2" borderId="21" xfId="0" applyNumberFormat="1" applyFont="1" applyFill="1" applyBorder="1" applyAlignment="1">
      <alignment horizontal="right" vertical="center" wrapText="1" indent="1"/>
    </xf>
    <xf numFmtId="4" fontId="4" fillId="2" borderId="43" xfId="0" applyNumberFormat="1" applyFont="1" applyFill="1" applyBorder="1" applyAlignment="1">
      <alignment horizontal="right" vertical="center" wrapText="1" indent="1"/>
    </xf>
    <xf numFmtId="4" fontId="4" fillId="2" borderId="24" xfId="0" applyNumberFormat="1" applyFont="1" applyFill="1" applyBorder="1" applyAlignment="1">
      <alignment horizontal="right" vertical="center" wrapText="1" indent="1"/>
    </xf>
    <xf numFmtId="4" fontId="4" fillId="2" borderId="10" xfId="0" applyNumberFormat="1" applyFont="1" applyFill="1" applyBorder="1" applyAlignment="1">
      <alignment horizontal="right" vertical="center" wrapText="1" indent="1"/>
    </xf>
    <xf numFmtId="0" fontId="0" fillId="0" borderId="0" xfId="0" applyAlignment="1"/>
    <xf numFmtId="0" fontId="0" fillId="0" borderId="7" xfId="0" applyBorder="1"/>
    <xf numFmtId="4" fontId="0" fillId="0" borderId="7" xfId="0" applyNumberFormat="1" applyBorder="1"/>
    <xf numFmtId="0" fontId="3" fillId="0" borderId="7" xfId="0" applyFont="1" applyBorder="1" applyAlignment="1">
      <alignment horizontal="center" vertical="center"/>
    </xf>
    <xf numFmtId="0" fontId="3" fillId="0" borderId="7" xfId="0" applyFont="1" applyBorder="1"/>
    <xf numFmtId="4" fontId="0" fillId="0" borderId="7" xfId="0" applyNumberFormat="1" applyBorder="1" applyAlignment="1">
      <alignment horizontal="right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4" fontId="0" fillId="0" borderId="7" xfId="0" applyNumberFormat="1" applyFont="1" applyBorder="1" applyAlignment="1">
      <alignment horizontal="center" vertical="center"/>
    </xf>
    <xf numFmtId="4" fontId="0" fillId="0" borderId="31" xfId="0" applyNumberFormat="1" applyFont="1" applyBorder="1" applyAlignment="1">
      <alignment horizontal="center" vertical="center"/>
    </xf>
    <xf numFmtId="4" fontId="2" fillId="2" borderId="20" xfId="0" applyNumberFormat="1" applyFont="1" applyFill="1" applyBorder="1" applyAlignment="1">
      <alignment horizontal="right" vertical="center" wrapText="1" indent="1"/>
    </xf>
    <xf numFmtId="4" fontId="2" fillId="2" borderId="23" xfId="0" applyNumberFormat="1" applyFont="1" applyFill="1" applyBorder="1" applyAlignment="1">
      <alignment horizontal="right" vertical="center" wrapText="1" indent="1"/>
    </xf>
    <xf numFmtId="0" fontId="3" fillId="0" borderId="7" xfId="0" applyFont="1" applyBorder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wrapText="1"/>
    </xf>
    <xf numFmtId="4" fontId="7" fillId="3" borderId="1" xfId="0" applyNumberFormat="1" applyFont="1" applyFill="1" applyBorder="1" applyAlignment="1">
      <alignment horizontal="right" wrapText="1"/>
    </xf>
    <xf numFmtId="0" fontId="7" fillId="3" borderId="19" xfId="0" applyFont="1" applyFill="1" applyBorder="1" applyAlignment="1">
      <alignment horizontal="left" wrapText="1" indent="1"/>
    </xf>
    <xf numFmtId="4" fontId="7" fillId="3" borderId="19" xfId="0" applyNumberFormat="1" applyFont="1" applyFill="1" applyBorder="1" applyAlignment="1">
      <alignment horizontal="right" wrapText="1" indent="1"/>
    </xf>
    <xf numFmtId="0" fontId="8" fillId="3" borderId="7" xfId="0" applyFont="1" applyFill="1" applyBorder="1" applyAlignment="1">
      <alignment horizontal="left" wrapText="1" indent="1"/>
    </xf>
    <xf numFmtId="4" fontId="0" fillId="0" borderId="7" xfId="0" applyNumberFormat="1" applyBorder="1" applyAlignment="1">
      <alignment horizontal="right"/>
    </xf>
    <xf numFmtId="0" fontId="7" fillId="3" borderId="7" xfId="0" applyFont="1" applyFill="1" applyBorder="1" applyAlignment="1">
      <alignment horizontal="left" wrapText="1" indent="1"/>
    </xf>
    <xf numFmtId="4" fontId="3" fillId="0" borderId="7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Prilagođeno 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136"/>
  <sheetViews>
    <sheetView topLeftCell="A16" workbookViewId="0">
      <selection activeCell="L31" sqref="L31"/>
    </sheetView>
  </sheetViews>
  <sheetFormatPr defaultRowHeight="15" x14ac:dyDescent="0.25"/>
  <cols>
    <col min="1" max="1" width="44" customWidth="1"/>
    <col min="2" max="2" width="22" customWidth="1"/>
    <col min="3" max="3" width="22.85546875" customWidth="1"/>
    <col min="4" max="4" width="21" customWidth="1"/>
    <col min="5" max="5" width="23.42578125" customWidth="1"/>
    <col min="6" max="6" width="16.28515625" customWidth="1"/>
    <col min="7" max="7" width="14.42578125" customWidth="1"/>
  </cols>
  <sheetData>
    <row r="2" spans="1:7" x14ac:dyDescent="0.25">
      <c r="B2" s="21"/>
      <c r="C2" s="130"/>
      <c r="D2" s="129" t="s">
        <v>92</v>
      </c>
      <c r="E2" s="127"/>
      <c r="F2" s="127"/>
    </row>
    <row r="3" spans="1:7" x14ac:dyDescent="0.25">
      <c r="B3" s="20" t="s">
        <v>171</v>
      </c>
      <c r="C3" s="131"/>
      <c r="D3" s="128"/>
      <c r="E3" s="128"/>
      <c r="F3" s="128"/>
    </row>
    <row r="4" spans="1:7" ht="15" customHeight="1" x14ac:dyDescent="0.25">
      <c r="B4" s="15" t="s">
        <v>104</v>
      </c>
      <c r="C4" s="141" t="s">
        <v>160</v>
      </c>
      <c r="D4" s="141"/>
      <c r="E4" s="141"/>
      <c r="F4" s="127"/>
    </row>
    <row r="6" spans="1:7" x14ac:dyDescent="0.25">
      <c r="C6" s="21"/>
      <c r="D6" s="21" t="s">
        <v>142</v>
      </c>
    </row>
    <row r="7" spans="1:7" ht="15.75" thickBot="1" x14ac:dyDescent="0.3"/>
    <row r="8" spans="1:7" ht="26.25" thickBot="1" x14ac:dyDescent="0.3">
      <c r="A8" s="22" t="s">
        <v>0</v>
      </c>
      <c r="B8" s="22" t="s">
        <v>83</v>
      </c>
      <c r="C8" s="22" t="s">
        <v>84</v>
      </c>
      <c r="D8" s="121" t="s">
        <v>173</v>
      </c>
      <c r="E8" s="22" t="s">
        <v>85</v>
      </c>
      <c r="F8" s="65" t="s">
        <v>89</v>
      </c>
      <c r="G8" s="65" t="s">
        <v>89</v>
      </c>
    </row>
    <row r="9" spans="1:7" ht="15.75" thickBot="1" x14ac:dyDescent="0.3">
      <c r="A9" s="64" t="s">
        <v>82</v>
      </c>
      <c r="B9" s="64">
        <v>1</v>
      </c>
      <c r="C9" s="64">
        <v>2</v>
      </c>
      <c r="D9" s="64">
        <v>3</v>
      </c>
      <c r="E9" s="64">
        <v>4</v>
      </c>
      <c r="F9" s="64">
        <v>5</v>
      </c>
      <c r="G9" s="64">
        <v>6</v>
      </c>
    </row>
    <row r="10" spans="1:7" ht="26.25" x14ac:dyDescent="0.25">
      <c r="A10" s="42" t="s">
        <v>1</v>
      </c>
      <c r="B10" s="34">
        <f>SUM(B11+B13+B16)</f>
        <v>467144.22</v>
      </c>
      <c r="C10" s="9">
        <f>SUM(C11+C13)</f>
        <v>520000</v>
      </c>
      <c r="D10" s="9">
        <f t="shared" ref="D10:E10" si="0">SUM(D11+D13)</f>
        <v>738000</v>
      </c>
      <c r="E10" s="9">
        <f t="shared" si="0"/>
        <v>619342.52</v>
      </c>
      <c r="F10" s="23">
        <f>SUM(E10/B10*100)</f>
        <v>132.58058078937594</v>
      </c>
      <c r="G10" s="43">
        <f>SUM(E10/D10*100)</f>
        <v>83.921750677506779</v>
      </c>
    </row>
    <row r="11" spans="1:7" x14ac:dyDescent="0.25">
      <c r="A11" s="44" t="s">
        <v>2</v>
      </c>
      <c r="B11" s="34">
        <f t="shared" ref="B11:B37" si="1">SUM(E11/7.5345)</f>
        <v>0</v>
      </c>
      <c r="C11" s="29">
        <f>SUM(C12)</f>
        <v>0</v>
      </c>
      <c r="D11" s="12">
        <v>0</v>
      </c>
      <c r="E11" s="13">
        <v>0</v>
      </c>
      <c r="F11" s="24">
        <v>0</v>
      </c>
      <c r="G11" s="45">
        <v>0</v>
      </c>
    </row>
    <row r="12" spans="1:7" ht="26.25" x14ac:dyDescent="0.25">
      <c r="A12" s="46" t="s">
        <v>3</v>
      </c>
      <c r="B12" s="34">
        <f t="shared" si="1"/>
        <v>0</v>
      </c>
      <c r="C12" s="30">
        <v>0</v>
      </c>
      <c r="D12" s="1"/>
      <c r="E12" s="7">
        <v>0</v>
      </c>
      <c r="F12" s="25">
        <v>0</v>
      </c>
      <c r="G12" s="47">
        <v>0</v>
      </c>
    </row>
    <row r="13" spans="1:7" ht="26.25" x14ac:dyDescent="0.25">
      <c r="A13" s="44" t="s">
        <v>4</v>
      </c>
      <c r="B13" s="34">
        <f>SUM(B14+B15)</f>
        <v>467144.22</v>
      </c>
      <c r="C13" s="12">
        <v>520000</v>
      </c>
      <c r="D13" s="12">
        <f>SUM(D14+D15)</f>
        <v>738000</v>
      </c>
      <c r="E13" s="12">
        <f>SUM(E14+E15)</f>
        <v>619342.52</v>
      </c>
      <c r="F13" s="24">
        <f t="shared" ref="F13:F42" si="2">SUM(E13/B13*100)</f>
        <v>132.58058078937594</v>
      </c>
      <c r="G13" s="45">
        <f t="shared" ref="G13:G42" si="3">SUM(E13/D13*100)</f>
        <v>83.921750677506779</v>
      </c>
    </row>
    <row r="14" spans="1:7" ht="26.25" x14ac:dyDescent="0.25">
      <c r="A14" s="46" t="s">
        <v>5</v>
      </c>
      <c r="B14" s="109">
        <v>467144.22</v>
      </c>
      <c r="C14" s="30"/>
      <c r="D14" s="30">
        <v>738000</v>
      </c>
      <c r="E14" s="7">
        <v>619342.52</v>
      </c>
      <c r="F14" s="25">
        <f>SUM(E14/B14*100)</f>
        <v>132.58058078937594</v>
      </c>
      <c r="G14" s="45">
        <f t="shared" si="3"/>
        <v>83.921750677506779</v>
      </c>
    </row>
    <row r="15" spans="1:7" ht="26.25" x14ac:dyDescent="0.25">
      <c r="A15" s="46" t="s">
        <v>105</v>
      </c>
      <c r="B15" s="109">
        <v>0</v>
      </c>
      <c r="C15" s="30"/>
      <c r="D15" s="30">
        <v>0</v>
      </c>
      <c r="E15" s="7">
        <v>0</v>
      </c>
      <c r="F15" s="25">
        <v>0</v>
      </c>
      <c r="G15" s="47">
        <v>0</v>
      </c>
    </row>
    <row r="16" spans="1:7" ht="26.25" x14ac:dyDescent="0.25">
      <c r="A16" s="44" t="s">
        <v>6</v>
      </c>
      <c r="B16" s="34">
        <f t="shared" si="1"/>
        <v>0</v>
      </c>
      <c r="C16" s="29"/>
      <c r="D16" s="29">
        <v>0</v>
      </c>
      <c r="E16" s="13">
        <v>0</v>
      </c>
      <c r="F16" s="25">
        <v>0</v>
      </c>
      <c r="G16" s="45">
        <v>0</v>
      </c>
    </row>
    <row r="17" spans="1:7" ht="26.25" x14ac:dyDescent="0.25">
      <c r="A17" s="46" t="s">
        <v>7</v>
      </c>
      <c r="B17" s="109">
        <f t="shared" si="1"/>
        <v>0</v>
      </c>
      <c r="C17" s="30"/>
      <c r="D17" s="30"/>
      <c r="E17" s="7">
        <v>0</v>
      </c>
      <c r="F17" s="122">
        <v>0</v>
      </c>
      <c r="G17" s="123">
        <v>0</v>
      </c>
    </row>
    <row r="18" spans="1:7" x14ac:dyDescent="0.25">
      <c r="A18" s="44" t="s">
        <v>8</v>
      </c>
      <c r="B18" s="34">
        <f>SUM(B19)</f>
        <v>119.25999999999999</v>
      </c>
      <c r="C18" s="12">
        <f>SUM(C19)</f>
        <v>60</v>
      </c>
      <c r="D18" s="12">
        <f t="shared" ref="D18:E18" si="4">SUM(D19)</f>
        <v>100</v>
      </c>
      <c r="E18" s="12">
        <f t="shared" si="4"/>
        <v>53.88</v>
      </c>
      <c r="F18" s="25">
        <f t="shared" ref="F18:F20" si="5">SUM(E18/B18*100)</f>
        <v>45.178601375146741</v>
      </c>
      <c r="G18" s="45">
        <f t="shared" si="3"/>
        <v>53.88</v>
      </c>
    </row>
    <row r="19" spans="1:7" x14ac:dyDescent="0.25">
      <c r="A19" s="44" t="s">
        <v>9</v>
      </c>
      <c r="B19" s="34">
        <f>SUM(B20+B21+B22)</f>
        <v>119.25999999999999</v>
      </c>
      <c r="C19" s="12">
        <v>60</v>
      </c>
      <c r="D19" s="12">
        <v>100</v>
      </c>
      <c r="E19" s="13">
        <f>SUM(E20+E21+E22)</f>
        <v>53.88</v>
      </c>
      <c r="F19" s="25">
        <f t="shared" si="5"/>
        <v>45.178601375146741</v>
      </c>
      <c r="G19" s="45">
        <f t="shared" si="3"/>
        <v>53.88</v>
      </c>
    </row>
    <row r="20" spans="1:7" ht="26.25" x14ac:dyDescent="0.25">
      <c r="A20" s="46" t="s">
        <v>10</v>
      </c>
      <c r="B20" s="109">
        <v>52.48</v>
      </c>
      <c r="C20" s="30"/>
      <c r="D20" s="30"/>
      <c r="E20" s="7">
        <v>53.88</v>
      </c>
      <c r="F20" s="25">
        <f t="shared" si="5"/>
        <v>102.66768292682929</v>
      </c>
      <c r="G20" s="47">
        <v>0</v>
      </c>
    </row>
    <row r="21" spans="1:7" x14ac:dyDescent="0.25">
      <c r="A21" s="46" t="s">
        <v>11</v>
      </c>
      <c r="B21" s="109">
        <v>66.78</v>
      </c>
      <c r="C21" s="3"/>
      <c r="D21" s="3"/>
      <c r="E21" s="7">
        <v>0</v>
      </c>
      <c r="F21" s="25">
        <v>0</v>
      </c>
      <c r="G21" s="47">
        <v>0</v>
      </c>
    </row>
    <row r="22" spans="1:7" x14ac:dyDescent="0.25">
      <c r="A22" s="46" t="s">
        <v>12</v>
      </c>
      <c r="B22" s="109">
        <f t="shared" si="1"/>
        <v>0</v>
      </c>
      <c r="C22" s="1"/>
      <c r="D22" s="1"/>
      <c r="E22" s="31">
        <v>0</v>
      </c>
      <c r="F22" s="25">
        <v>0</v>
      </c>
      <c r="G22" s="47">
        <v>0</v>
      </c>
    </row>
    <row r="23" spans="1:7" ht="39" x14ac:dyDescent="0.25">
      <c r="A23" s="44" t="s">
        <v>13</v>
      </c>
      <c r="B23" s="34">
        <f>SUM(B24)</f>
        <v>125350.14</v>
      </c>
      <c r="C23" s="12">
        <f>SUM(C24)</f>
        <v>136800</v>
      </c>
      <c r="D23" s="12">
        <f t="shared" ref="D23:E23" si="6">SUM(D24)</f>
        <v>131738</v>
      </c>
      <c r="E23" s="12">
        <f t="shared" si="6"/>
        <v>130620.01</v>
      </c>
      <c r="F23" s="24">
        <f t="shared" si="2"/>
        <v>104.20411975606886</v>
      </c>
      <c r="G23" s="45">
        <f t="shared" si="3"/>
        <v>99.151353443956936</v>
      </c>
    </row>
    <row r="24" spans="1:7" x14ac:dyDescent="0.25">
      <c r="A24" s="44" t="s">
        <v>14</v>
      </c>
      <c r="B24" s="34">
        <f>SUM(B25)</f>
        <v>125350.14</v>
      </c>
      <c r="C24" s="12">
        <v>136800</v>
      </c>
      <c r="D24" s="12">
        <v>131738</v>
      </c>
      <c r="E24" s="13">
        <f>SUM(E25)</f>
        <v>130620.01</v>
      </c>
      <c r="F24" s="24">
        <f t="shared" si="2"/>
        <v>104.20411975606886</v>
      </c>
      <c r="G24" s="45">
        <f t="shared" si="3"/>
        <v>99.151353443956936</v>
      </c>
    </row>
    <row r="25" spans="1:7" x14ac:dyDescent="0.25">
      <c r="A25" s="46" t="s">
        <v>15</v>
      </c>
      <c r="B25" s="109">
        <v>125350.14</v>
      </c>
      <c r="C25" s="1"/>
      <c r="D25" s="1"/>
      <c r="E25" s="7">
        <v>130620.01</v>
      </c>
      <c r="F25" s="25">
        <f t="shared" si="2"/>
        <v>104.20411975606886</v>
      </c>
      <c r="G25" s="47">
        <v>0</v>
      </c>
    </row>
    <row r="26" spans="1:7" ht="39" x14ac:dyDescent="0.25">
      <c r="A26" s="44" t="s">
        <v>16</v>
      </c>
      <c r="B26" s="34">
        <f>SUM(B27)</f>
        <v>13494.15</v>
      </c>
      <c r="C26" s="12">
        <f>SUM(C27)</f>
        <v>18000</v>
      </c>
      <c r="D26" s="12">
        <f t="shared" ref="D26:E26" si="7">SUM(D27)</f>
        <v>2500</v>
      </c>
      <c r="E26" s="12">
        <f t="shared" si="7"/>
        <v>3111.45</v>
      </c>
      <c r="F26" s="25">
        <f t="shared" si="2"/>
        <v>23.057769477884861</v>
      </c>
      <c r="G26" s="45">
        <f t="shared" si="3"/>
        <v>124.458</v>
      </c>
    </row>
    <row r="27" spans="1:7" ht="26.25" x14ac:dyDescent="0.25">
      <c r="A27" s="44" t="s">
        <v>17</v>
      </c>
      <c r="B27" s="34">
        <f>SUM(B28)</f>
        <v>13494.15</v>
      </c>
      <c r="C27" s="12">
        <v>18000</v>
      </c>
      <c r="D27" s="12">
        <v>2500</v>
      </c>
      <c r="E27" s="13">
        <f>SUM(E28)</f>
        <v>3111.45</v>
      </c>
      <c r="F27" s="25">
        <f t="shared" si="2"/>
        <v>23.057769477884861</v>
      </c>
      <c r="G27" s="45">
        <f t="shared" si="3"/>
        <v>124.458</v>
      </c>
    </row>
    <row r="28" spans="1:7" x14ac:dyDescent="0.25">
      <c r="A28" s="46" t="s">
        <v>18</v>
      </c>
      <c r="B28" s="109">
        <v>13494.15</v>
      </c>
      <c r="C28" s="1"/>
      <c r="D28" s="1"/>
      <c r="E28" s="7">
        <v>3111.45</v>
      </c>
      <c r="F28" s="25">
        <f t="shared" si="2"/>
        <v>23.057769477884861</v>
      </c>
      <c r="G28" s="47">
        <v>0</v>
      </c>
    </row>
    <row r="29" spans="1:7" ht="26.25" x14ac:dyDescent="0.25">
      <c r="A29" s="44" t="s">
        <v>19</v>
      </c>
      <c r="B29" s="34">
        <f>SUM(B30)</f>
        <v>161287.20000000001</v>
      </c>
      <c r="C29" s="12">
        <f>SUM(C30)</f>
        <v>169800</v>
      </c>
      <c r="D29" s="12">
        <f t="shared" ref="D29:E29" si="8">SUM(D30)</f>
        <v>175802.4</v>
      </c>
      <c r="E29" s="12">
        <f t="shared" si="8"/>
        <v>175802.4</v>
      </c>
      <c r="F29" s="24">
        <f t="shared" si="2"/>
        <v>108.99959823222176</v>
      </c>
      <c r="G29" s="45">
        <f t="shared" si="3"/>
        <v>100</v>
      </c>
    </row>
    <row r="30" spans="1:7" ht="39" x14ac:dyDescent="0.25">
      <c r="A30" s="44" t="s">
        <v>20</v>
      </c>
      <c r="B30" s="34">
        <f>SUM(B31+B32)</f>
        <v>161287.20000000001</v>
      </c>
      <c r="C30" s="12">
        <v>169800</v>
      </c>
      <c r="D30" s="12">
        <v>175802.4</v>
      </c>
      <c r="E30" s="13">
        <f>SUM(E31+E32)</f>
        <v>175802.4</v>
      </c>
      <c r="F30" s="24">
        <f t="shared" si="2"/>
        <v>108.99959823222176</v>
      </c>
      <c r="G30" s="45">
        <f t="shared" si="3"/>
        <v>100</v>
      </c>
    </row>
    <row r="31" spans="1:7" ht="26.25" x14ac:dyDescent="0.25">
      <c r="A31" s="46" t="s">
        <v>21</v>
      </c>
      <c r="B31" s="109">
        <v>161037.20000000001</v>
      </c>
      <c r="C31" s="30"/>
      <c r="D31" s="1"/>
      <c r="E31" s="7">
        <v>160802.4</v>
      </c>
      <c r="F31" s="25">
        <f t="shared" si="2"/>
        <v>99.854195179747279</v>
      </c>
      <c r="G31" s="45">
        <v>0</v>
      </c>
    </row>
    <row r="32" spans="1:7" ht="39" x14ac:dyDescent="0.25">
      <c r="A32" s="56" t="s">
        <v>22</v>
      </c>
      <c r="B32" s="124">
        <v>250</v>
      </c>
      <c r="C32" s="66"/>
      <c r="D32" s="57"/>
      <c r="E32" s="110">
        <v>15000</v>
      </c>
      <c r="F32" s="25">
        <f t="shared" si="2"/>
        <v>6000</v>
      </c>
      <c r="G32" s="60">
        <v>0</v>
      </c>
    </row>
    <row r="33" spans="1:7" ht="26.25" x14ac:dyDescent="0.25">
      <c r="A33" s="67" t="s">
        <v>23</v>
      </c>
      <c r="B33" s="68">
        <f>SUM(B34)</f>
        <v>0</v>
      </c>
      <c r="C33" s="69">
        <f>SUM(C34)</f>
        <v>0</v>
      </c>
      <c r="D33" s="69"/>
      <c r="E33" s="111">
        <v>0</v>
      </c>
      <c r="F33" s="24">
        <v>0</v>
      </c>
      <c r="G33" s="24">
        <v>0</v>
      </c>
    </row>
    <row r="34" spans="1:7" ht="26.25" x14ac:dyDescent="0.25">
      <c r="A34" s="48" t="s">
        <v>24</v>
      </c>
      <c r="B34" s="37">
        <f>SUM(B35)</f>
        <v>0</v>
      </c>
      <c r="C34" s="38">
        <v>0</v>
      </c>
      <c r="D34" s="38"/>
      <c r="E34" s="112">
        <v>0</v>
      </c>
      <c r="F34" s="24">
        <v>0</v>
      </c>
      <c r="G34" s="45">
        <v>0</v>
      </c>
    </row>
    <row r="35" spans="1:7" x14ac:dyDescent="0.25">
      <c r="A35" s="46" t="s">
        <v>25</v>
      </c>
      <c r="B35" s="109">
        <v>0</v>
      </c>
      <c r="C35" s="1"/>
      <c r="D35" s="1"/>
      <c r="E35" s="31">
        <v>0</v>
      </c>
      <c r="F35" s="25">
        <v>0</v>
      </c>
      <c r="G35" s="47">
        <v>0</v>
      </c>
    </row>
    <row r="36" spans="1:7" x14ac:dyDescent="0.25">
      <c r="A36" s="44" t="s">
        <v>26</v>
      </c>
      <c r="B36" s="34">
        <f>SUM(B38+B39)</f>
        <v>767394.97</v>
      </c>
      <c r="C36" s="12">
        <f>SUM(C10+C18+C23++C26+C29)</f>
        <v>844660</v>
      </c>
      <c r="D36" s="12">
        <f>SUM(D10+D23+D26+D29+D18)</f>
        <v>1048140.4</v>
      </c>
      <c r="E36" s="13">
        <f>SUM(E10+E18+E23+E26+E29)</f>
        <v>928930.26</v>
      </c>
      <c r="F36" s="24">
        <f t="shared" si="2"/>
        <v>121.04982392574193</v>
      </c>
      <c r="G36" s="45">
        <f t="shared" si="3"/>
        <v>88.626510341553484</v>
      </c>
    </row>
    <row r="37" spans="1:7" x14ac:dyDescent="0.25">
      <c r="A37" s="46" t="s">
        <v>82</v>
      </c>
      <c r="B37" s="34">
        <f t="shared" si="1"/>
        <v>0</v>
      </c>
      <c r="C37" s="1"/>
      <c r="D37" s="1"/>
      <c r="E37" s="8"/>
      <c r="F37" s="25">
        <v>0</v>
      </c>
      <c r="G37" s="47">
        <v>0</v>
      </c>
    </row>
    <row r="38" spans="1:7" x14ac:dyDescent="0.25">
      <c r="A38" s="46" t="s">
        <v>27</v>
      </c>
      <c r="B38" s="109">
        <f>SUM(B10+B18+B23+B26+B29)</f>
        <v>767394.97</v>
      </c>
      <c r="C38" s="2">
        <f>SUM(C36)</f>
        <v>844660</v>
      </c>
      <c r="D38" s="2">
        <f>SUM(D36)</f>
        <v>1048140.4</v>
      </c>
      <c r="E38" s="7">
        <f>SUM(E36)</f>
        <v>928930.26</v>
      </c>
      <c r="F38" s="25">
        <f t="shared" si="2"/>
        <v>121.04982392574193</v>
      </c>
      <c r="G38" s="47">
        <f t="shared" si="3"/>
        <v>88.626510341553484</v>
      </c>
    </row>
    <row r="39" spans="1:7" x14ac:dyDescent="0.25">
      <c r="A39" s="46" t="s">
        <v>28</v>
      </c>
      <c r="B39" s="109">
        <f>SUM(B33)</f>
        <v>0</v>
      </c>
      <c r="C39" s="2"/>
      <c r="D39" s="2"/>
      <c r="E39" s="31">
        <f>SUM(E33)</f>
        <v>0</v>
      </c>
      <c r="F39" s="25">
        <v>0</v>
      </c>
      <c r="G39" s="47">
        <v>0</v>
      </c>
    </row>
    <row r="40" spans="1:7" x14ac:dyDescent="0.25">
      <c r="A40" s="46" t="s">
        <v>90</v>
      </c>
      <c r="B40" s="109">
        <f>SUM(B38+B39)</f>
        <v>767394.97</v>
      </c>
      <c r="C40" s="2">
        <f>SUM(C38+C39)</f>
        <v>844660</v>
      </c>
      <c r="D40" s="2">
        <f>SUM(D38+D39)</f>
        <v>1048140.4</v>
      </c>
      <c r="E40" s="7">
        <f>SUM(E38+E39)</f>
        <v>928930.26</v>
      </c>
      <c r="F40" s="25">
        <f t="shared" si="2"/>
        <v>121.04982392574193</v>
      </c>
      <c r="G40" s="47">
        <f t="shared" si="3"/>
        <v>88.626510341553484</v>
      </c>
    </row>
    <row r="41" spans="1:7" x14ac:dyDescent="0.25">
      <c r="A41" s="46" t="s">
        <v>107</v>
      </c>
      <c r="B41" s="109">
        <v>28089.37</v>
      </c>
      <c r="C41" s="2">
        <v>22358</v>
      </c>
      <c r="D41" s="2">
        <v>56283</v>
      </c>
      <c r="E41" s="31">
        <v>27707.25</v>
      </c>
      <c r="F41" s="25">
        <v>0</v>
      </c>
      <c r="G41" s="47">
        <f t="shared" si="3"/>
        <v>49.228452641117208</v>
      </c>
    </row>
    <row r="42" spans="1:7" ht="27" thickBot="1" x14ac:dyDescent="0.3">
      <c r="A42" s="49" t="s">
        <v>87</v>
      </c>
      <c r="B42" s="50">
        <f>SUM(B40+B41)</f>
        <v>795484.34</v>
      </c>
      <c r="C42" s="51">
        <f>SUM(C40+C41)</f>
        <v>867018</v>
      </c>
      <c r="D42" s="51">
        <f>SUM(D40+D41)</f>
        <v>1104423.3999999999</v>
      </c>
      <c r="E42" s="52">
        <f>SUM(E40+E41)</f>
        <v>956637.51</v>
      </c>
      <c r="F42" s="53">
        <f t="shared" si="2"/>
        <v>120.25849685488468</v>
      </c>
      <c r="G42" s="54">
        <f t="shared" si="3"/>
        <v>86.618728831714364</v>
      </c>
    </row>
    <row r="43" spans="1:7" x14ac:dyDescent="0.25">
      <c r="B43" s="35"/>
      <c r="F43" s="26"/>
      <c r="G43" s="26"/>
    </row>
    <row r="44" spans="1:7" x14ac:dyDescent="0.25">
      <c r="B44" s="35"/>
      <c r="C44" s="15"/>
      <c r="D44" s="14" t="s">
        <v>91</v>
      </c>
      <c r="F44" s="26"/>
      <c r="G44" s="26"/>
    </row>
    <row r="45" spans="1:7" ht="15.75" thickBot="1" x14ac:dyDescent="0.3">
      <c r="B45" s="35"/>
      <c r="F45" s="26"/>
      <c r="G45" s="26"/>
    </row>
    <row r="46" spans="1:7" ht="26.25" thickBot="1" x14ac:dyDescent="0.3">
      <c r="A46" s="39" t="s">
        <v>0</v>
      </c>
      <c r="B46" s="55" t="s">
        <v>113</v>
      </c>
      <c r="C46" s="40" t="s">
        <v>84</v>
      </c>
      <c r="D46" s="120" t="s">
        <v>173</v>
      </c>
      <c r="E46" s="41" t="s">
        <v>85</v>
      </c>
      <c r="F46" s="27" t="s">
        <v>89</v>
      </c>
      <c r="G46" s="28" t="s">
        <v>89</v>
      </c>
    </row>
    <row r="47" spans="1:7" ht="15.75" thickBot="1" x14ac:dyDescent="0.3">
      <c r="A47" s="4" t="s">
        <v>86</v>
      </c>
      <c r="B47" s="36">
        <v>1</v>
      </c>
      <c r="C47" s="5">
        <v>2</v>
      </c>
      <c r="D47" s="5">
        <v>3</v>
      </c>
      <c r="E47" s="6">
        <v>4</v>
      </c>
      <c r="F47" s="32">
        <v>5</v>
      </c>
      <c r="G47" s="33">
        <v>6</v>
      </c>
    </row>
    <row r="48" spans="1:7" x14ac:dyDescent="0.25">
      <c r="A48" s="42" t="s">
        <v>29</v>
      </c>
      <c r="B48" s="34">
        <f>SUM(B49+B51+B53)</f>
        <v>473924.77999999997</v>
      </c>
      <c r="C48" s="9">
        <f>SUM(C49+C51+C53)</f>
        <v>532000</v>
      </c>
      <c r="D48" s="9">
        <f>SUM(D49+D51+D53)</f>
        <v>751483</v>
      </c>
      <c r="E48" s="10">
        <f>SUM(E49+E51+E53)</f>
        <v>625395.56000000006</v>
      </c>
      <c r="F48" s="23">
        <f>SUM(E48/B48*100)</f>
        <v>131.9609327032868</v>
      </c>
      <c r="G48" s="43">
        <f>SUM(E48/D48*100)</f>
        <v>83.221517985104128</v>
      </c>
    </row>
    <row r="49" spans="1:7" x14ac:dyDescent="0.25">
      <c r="A49" s="44" t="s">
        <v>30</v>
      </c>
      <c r="B49" s="34">
        <f>SUM(B50)</f>
        <v>387794.18</v>
      </c>
      <c r="C49" s="12">
        <v>425000</v>
      </c>
      <c r="D49" s="12">
        <v>603000</v>
      </c>
      <c r="E49" s="13">
        <f>SUM(E50)</f>
        <v>512122.26</v>
      </c>
      <c r="F49" s="24">
        <f t="shared" ref="F49:F108" si="9">SUM(E49/B49*100)</f>
        <v>132.06032643398621</v>
      </c>
      <c r="G49" s="45">
        <f t="shared" ref="G49:G108" si="10">SUM(E49/D49*100)</f>
        <v>84.929064676616917</v>
      </c>
    </row>
    <row r="50" spans="1:7" x14ac:dyDescent="0.25">
      <c r="A50" s="46" t="s">
        <v>31</v>
      </c>
      <c r="B50" s="109">
        <v>387794.18</v>
      </c>
      <c r="C50" s="1"/>
      <c r="D50" s="1"/>
      <c r="E50" s="7">
        <v>512122.26</v>
      </c>
      <c r="F50" s="25">
        <f t="shared" si="9"/>
        <v>132.06032643398621</v>
      </c>
      <c r="G50" s="47">
        <v>0</v>
      </c>
    </row>
    <row r="51" spans="1:7" x14ac:dyDescent="0.25">
      <c r="A51" s="44" t="s">
        <v>32</v>
      </c>
      <c r="B51" s="34">
        <f>SUM(B52)</f>
        <v>22144.560000000001</v>
      </c>
      <c r="C51" s="12">
        <v>35000</v>
      </c>
      <c r="D51" s="12">
        <v>47988</v>
      </c>
      <c r="E51" s="13">
        <f>SUM(E52)</f>
        <v>28773.11</v>
      </c>
      <c r="F51" s="24">
        <f t="shared" si="9"/>
        <v>129.93308514596814</v>
      </c>
      <c r="G51" s="45">
        <f t="shared" si="10"/>
        <v>59.958968908893894</v>
      </c>
    </row>
    <row r="52" spans="1:7" x14ac:dyDescent="0.25">
      <c r="A52" s="46" t="s">
        <v>33</v>
      </c>
      <c r="B52" s="109">
        <v>22144.560000000001</v>
      </c>
      <c r="C52" s="1"/>
      <c r="D52" s="1"/>
      <c r="E52" s="7">
        <v>28773.11</v>
      </c>
      <c r="F52" s="25">
        <f t="shared" si="9"/>
        <v>129.93308514596814</v>
      </c>
      <c r="G52" s="47">
        <v>0</v>
      </c>
    </row>
    <row r="53" spans="1:7" x14ac:dyDescent="0.25">
      <c r="A53" s="44" t="s">
        <v>34</v>
      </c>
      <c r="B53" s="34">
        <f>SUM(B54)</f>
        <v>63986.04</v>
      </c>
      <c r="C53" s="12">
        <v>72000</v>
      </c>
      <c r="D53" s="12">
        <v>100495</v>
      </c>
      <c r="E53" s="13">
        <f>SUM(E54+E55)</f>
        <v>84500.19</v>
      </c>
      <c r="F53" s="24">
        <f t="shared" si="9"/>
        <v>132.06035253939766</v>
      </c>
      <c r="G53" s="45">
        <f t="shared" si="10"/>
        <v>84.083974327080952</v>
      </c>
    </row>
    <row r="54" spans="1:7" ht="26.25" x14ac:dyDescent="0.25">
      <c r="A54" s="46" t="s">
        <v>35</v>
      </c>
      <c r="B54" s="109">
        <v>63986.04</v>
      </c>
      <c r="C54" s="1"/>
      <c r="D54" s="1"/>
      <c r="E54" s="7">
        <v>84500.19</v>
      </c>
      <c r="F54" s="25">
        <f t="shared" si="9"/>
        <v>132.06035253939766</v>
      </c>
      <c r="G54" s="47">
        <v>0</v>
      </c>
    </row>
    <row r="55" spans="1:7" ht="26.25" x14ac:dyDescent="0.25">
      <c r="A55" s="46" t="s">
        <v>36</v>
      </c>
      <c r="B55" s="34">
        <f t="shared" ref="B55:B72" si="11">SUM(E55/7.5345)</f>
        <v>0</v>
      </c>
      <c r="C55" s="1"/>
      <c r="D55" s="1"/>
      <c r="E55" s="7">
        <v>0</v>
      </c>
      <c r="F55" s="25">
        <v>0</v>
      </c>
      <c r="G55" s="47">
        <v>0</v>
      </c>
    </row>
    <row r="56" spans="1:7" x14ac:dyDescent="0.25">
      <c r="A56" s="44" t="s">
        <v>37</v>
      </c>
      <c r="B56" s="34">
        <f>SUM(B57+B62+B69+B79)</f>
        <v>281514.58999999997</v>
      </c>
      <c r="C56" s="12">
        <f>SUM(C57+C62+C69+C79)</f>
        <v>311864</v>
      </c>
      <c r="D56" s="12">
        <f>SUM(D57+D62+D69+D79)</f>
        <v>302102.40000000002</v>
      </c>
      <c r="E56" s="13">
        <f>SUM(E57+E62+E69+E79)</f>
        <v>286726</v>
      </c>
      <c r="F56" s="24">
        <f t="shared" si="9"/>
        <v>101.85120423065818</v>
      </c>
      <c r="G56" s="45">
        <f t="shared" si="10"/>
        <v>94.910202633279312</v>
      </c>
    </row>
    <row r="57" spans="1:7" x14ac:dyDescent="0.25">
      <c r="A57" s="44" t="s">
        <v>38</v>
      </c>
      <c r="B57" s="34">
        <f>SUM(B58+B59+B60+B61)</f>
        <v>25613.070000000003</v>
      </c>
      <c r="C57" s="12">
        <v>28469</v>
      </c>
      <c r="D57" s="12">
        <v>30038.21</v>
      </c>
      <c r="E57" s="13">
        <f>SUM(E58+E59+E60+E61)</f>
        <v>28865.66</v>
      </c>
      <c r="F57" s="24">
        <f t="shared" si="9"/>
        <v>112.69894628016087</v>
      </c>
      <c r="G57" s="45">
        <f t="shared" si="10"/>
        <v>96.096471793758681</v>
      </c>
    </row>
    <row r="58" spans="1:7" x14ac:dyDescent="0.25">
      <c r="A58" s="46" t="s">
        <v>39</v>
      </c>
      <c r="B58" s="109">
        <v>8965.0400000000009</v>
      </c>
      <c r="C58" s="1"/>
      <c r="D58" s="1"/>
      <c r="E58" s="7">
        <v>10215.120000000001</v>
      </c>
      <c r="F58" s="25">
        <f t="shared" si="9"/>
        <v>113.94394224677191</v>
      </c>
      <c r="G58" s="47">
        <v>0</v>
      </c>
    </row>
    <row r="59" spans="1:7" ht="26.25" x14ac:dyDescent="0.25">
      <c r="A59" s="46" t="s">
        <v>40</v>
      </c>
      <c r="B59" s="109">
        <v>15408.18</v>
      </c>
      <c r="C59" s="1"/>
      <c r="D59" s="1"/>
      <c r="E59" s="7">
        <v>17238.21</v>
      </c>
      <c r="F59" s="25">
        <f t="shared" si="9"/>
        <v>111.87700299451329</v>
      </c>
      <c r="G59" s="47">
        <v>0</v>
      </c>
    </row>
    <row r="60" spans="1:7" x14ac:dyDescent="0.25">
      <c r="A60" s="46" t="s">
        <v>41</v>
      </c>
      <c r="B60" s="109">
        <v>1188.95</v>
      </c>
      <c r="C60" s="1"/>
      <c r="D60" s="1"/>
      <c r="E60" s="7">
        <v>1356.98</v>
      </c>
      <c r="F60" s="25">
        <f t="shared" si="9"/>
        <v>114.1326380419698</v>
      </c>
      <c r="G60" s="47">
        <v>0</v>
      </c>
    </row>
    <row r="61" spans="1:7" x14ac:dyDescent="0.25">
      <c r="A61" s="46" t="s">
        <v>42</v>
      </c>
      <c r="B61" s="109">
        <v>50.9</v>
      </c>
      <c r="C61" s="1"/>
      <c r="D61" s="1"/>
      <c r="E61" s="7">
        <v>55.35</v>
      </c>
      <c r="F61" s="25">
        <f t="shared" si="9"/>
        <v>108.74263261296662</v>
      </c>
      <c r="G61" s="47">
        <v>0</v>
      </c>
    </row>
    <row r="62" spans="1:7" x14ac:dyDescent="0.25">
      <c r="A62" s="44" t="s">
        <v>43</v>
      </c>
      <c r="B62" s="34">
        <f>SUM(B63+B64+B65+B66+B67+B68)</f>
        <v>173433.06</v>
      </c>
      <c r="C62" s="12">
        <v>192048</v>
      </c>
      <c r="D62" s="12">
        <v>169489.84</v>
      </c>
      <c r="E62" s="13">
        <f>SUM(E63+E64+E65+E66+E67+E68)</f>
        <v>164754.82</v>
      </c>
      <c r="F62" s="24">
        <f t="shared" si="9"/>
        <v>94.996201992861117</v>
      </c>
      <c r="G62" s="45">
        <f t="shared" si="10"/>
        <v>97.206310419550817</v>
      </c>
    </row>
    <row r="63" spans="1:7" x14ac:dyDescent="0.25">
      <c r="A63" s="46" t="s">
        <v>44</v>
      </c>
      <c r="B63" s="109">
        <v>12681.11</v>
      </c>
      <c r="C63" s="1"/>
      <c r="D63" s="1"/>
      <c r="E63" s="7">
        <v>14345.98</v>
      </c>
      <c r="F63" s="25">
        <f t="shared" si="9"/>
        <v>113.12874030743365</v>
      </c>
      <c r="G63" s="47">
        <v>0</v>
      </c>
    </row>
    <row r="64" spans="1:7" x14ac:dyDescent="0.25">
      <c r="A64" s="46" t="s">
        <v>45</v>
      </c>
      <c r="B64" s="109">
        <v>108930.5</v>
      </c>
      <c r="C64" s="1"/>
      <c r="D64" s="1"/>
      <c r="E64" s="7">
        <v>102907.64</v>
      </c>
      <c r="F64" s="25">
        <f t="shared" si="9"/>
        <v>94.47091494117808</v>
      </c>
      <c r="G64" s="47">
        <v>0</v>
      </c>
    </row>
    <row r="65" spans="1:7" x14ac:dyDescent="0.25">
      <c r="A65" s="46" t="s">
        <v>46</v>
      </c>
      <c r="B65" s="109">
        <v>45363.839999999997</v>
      </c>
      <c r="C65" s="1"/>
      <c r="D65" s="1"/>
      <c r="E65" s="7">
        <v>38148.78</v>
      </c>
      <c r="F65" s="25">
        <f t="shared" si="9"/>
        <v>84.095129512845475</v>
      </c>
      <c r="G65" s="47">
        <v>0</v>
      </c>
    </row>
    <row r="66" spans="1:7" ht="26.25" x14ac:dyDescent="0.25">
      <c r="A66" s="46" t="s">
        <v>47</v>
      </c>
      <c r="B66" s="109">
        <v>1166.6500000000001</v>
      </c>
      <c r="C66" s="1"/>
      <c r="D66" s="1"/>
      <c r="E66" s="7">
        <v>1752.19</v>
      </c>
      <c r="F66" s="25">
        <f t="shared" si="9"/>
        <v>150.18985985514078</v>
      </c>
      <c r="G66" s="47">
        <v>0</v>
      </c>
    </row>
    <row r="67" spans="1:7" x14ac:dyDescent="0.25">
      <c r="A67" s="46" t="s">
        <v>48</v>
      </c>
      <c r="B67" s="109">
        <v>3068.36</v>
      </c>
      <c r="C67" s="1"/>
      <c r="D67" s="1"/>
      <c r="E67" s="7">
        <v>6247.51</v>
      </c>
      <c r="F67" s="25">
        <f t="shared" si="9"/>
        <v>203.61072364390097</v>
      </c>
      <c r="G67" s="47">
        <v>0</v>
      </c>
    </row>
    <row r="68" spans="1:7" x14ac:dyDescent="0.25">
      <c r="A68" s="46" t="s">
        <v>49</v>
      </c>
      <c r="B68" s="109">
        <v>2222.6</v>
      </c>
      <c r="C68" s="1"/>
      <c r="D68" s="1"/>
      <c r="E68" s="7">
        <v>1352.72</v>
      </c>
      <c r="F68" s="25">
        <f t="shared" si="9"/>
        <v>60.862053450913344</v>
      </c>
      <c r="G68" s="47">
        <v>0</v>
      </c>
    </row>
    <row r="69" spans="1:7" x14ac:dyDescent="0.25">
      <c r="A69" s="44" t="s">
        <v>50</v>
      </c>
      <c r="B69" s="34">
        <f>SUM(B70+B71+B72+B73+B74+B75+B76+B77+B78)</f>
        <v>69136.709999999992</v>
      </c>
      <c r="C69" s="12">
        <v>77438</v>
      </c>
      <c r="D69" s="12">
        <v>90203.35</v>
      </c>
      <c r="E69" s="13">
        <f>SUM(E70+E71+E72+E73+E74+E75+E76+E77+E78)</f>
        <v>81126.849999999991</v>
      </c>
      <c r="F69" s="24">
        <f t="shared" si="9"/>
        <v>117.34265341813344</v>
      </c>
      <c r="G69" s="45">
        <f t="shared" si="10"/>
        <v>89.937735128462506</v>
      </c>
    </row>
    <row r="70" spans="1:7" x14ac:dyDescent="0.25">
      <c r="A70" s="46" t="s">
        <v>51</v>
      </c>
      <c r="B70" s="109">
        <v>8540.3799999999992</v>
      </c>
      <c r="C70" s="1"/>
      <c r="D70" s="1"/>
      <c r="E70" s="7">
        <v>8405.17</v>
      </c>
      <c r="F70" s="25">
        <f t="shared" si="9"/>
        <v>98.416815176842249</v>
      </c>
      <c r="G70" s="47">
        <v>0</v>
      </c>
    </row>
    <row r="71" spans="1:7" x14ac:dyDescent="0.25">
      <c r="A71" s="46" t="s">
        <v>52</v>
      </c>
      <c r="B71" s="109">
        <v>20726.580000000002</v>
      </c>
      <c r="C71" s="1"/>
      <c r="D71" s="1"/>
      <c r="E71" s="7">
        <v>34355.86</v>
      </c>
      <c r="F71" s="25">
        <f t="shared" si="9"/>
        <v>165.75749593034644</v>
      </c>
      <c r="G71" s="47">
        <v>0</v>
      </c>
    </row>
    <row r="72" spans="1:7" x14ac:dyDescent="0.25">
      <c r="A72" s="46" t="s">
        <v>53</v>
      </c>
      <c r="B72" s="109">
        <f t="shared" si="11"/>
        <v>0</v>
      </c>
      <c r="C72" s="1"/>
      <c r="D72" s="1"/>
      <c r="E72" s="8"/>
      <c r="F72" s="25">
        <v>0</v>
      </c>
      <c r="G72" s="47">
        <v>0</v>
      </c>
    </row>
    <row r="73" spans="1:7" x14ac:dyDescent="0.25">
      <c r="A73" s="46" t="s">
        <v>54</v>
      </c>
      <c r="B73" s="109">
        <v>15597.26</v>
      </c>
      <c r="C73" s="1"/>
      <c r="D73" s="1"/>
      <c r="E73" s="7">
        <v>16608.849999999999</v>
      </c>
      <c r="F73" s="25">
        <f t="shared" si="9"/>
        <v>106.48569043537132</v>
      </c>
      <c r="G73" s="47">
        <v>0</v>
      </c>
    </row>
    <row r="74" spans="1:7" x14ac:dyDescent="0.25">
      <c r="A74" s="46" t="s">
        <v>55</v>
      </c>
      <c r="B74" s="109">
        <v>2189.17</v>
      </c>
      <c r="C74" s="1"/>
      <c r="D74" s="1"/>
      <c r="E74" s="7">
        <v>2284.88</v>
      </c>
      <c r="F74" s="25">
        <f t="shared" si="9"/>
        <v>104.37197659386892</v>
      </c>
      <c r="G74" s="47">
        <v>0</v>
      </c>
    </row>
    <row r="75" spans="1:7" x14ac:dyDescent="0.25">
      <c r="A75" s="46" t="s">
        <v>56</v>
      </c>
      <c r="B75" s="109">
        <v>4723.95</v>
      </c>
      <c r="C75" s="1"/>
      <c r="D75" s="1"/>
      <c r="E75" s="7">
        <v>736.29</v>
      </c>
      <c r="F75" s="25">
        <f t="shared" si="9"/>
        <v>15.586320769694852</v>
      </c>
      <c r="G75" s="47">
        <v>0</v>
      </c>
    </row>
    <row r="76" spans="1:7" x14ac:dyDescent="0.25">
      <c r="A76" s="46" t="s">
        <v>57</v>
      </c>
      <c r="B76" s="109">
        <v>7411.24</v>
      </c>
      <c r="C76" s="1"/>
      <c r="D76" s="1"/>
      <c r="E76" s="7">
        <v>6769.46</v>
      </c>
      <c r="F76" s="25">
        <f t="shared" si="9"/>
        <v>91.340450450936686</v>
      </c>
      <c r="G76" s="47">
        <v>0</v>
      </c>
    </row>
    <row r="77" spans="1:7" x14ac:dyDescent="0.25">
      <c r="A77" s="56" t="s">
        <v>58</v>
      </c>
      <c r="B77" s="124">
        <v>8782.6</v>
      </c>
      <c r="C77" s="57"/>
      <c r="D77" s="57"/>
      <c r="E77" s="58">
        <v>10609.56</v>
      </c>
      <c r="F77" s="59">
        <f t="shared" si="9"/>
        <v>120.8020403980598</v>
      </c>
      <c r="G77" s="60">
        <v>0</v>
      </c>
    </row>
    <row r="78" spans="1:7" x14ac:dyDescent="0.25">
      <c r="A78" s="61" t="s">
        <v>59</v>
      </c>
      <c r="B78" s="125">
        <v>1165.53</v>
      </c>
      <c r="C78" s="62"/>
      <c r="D78" s="62"/>
      <c r="E78" s="63">
        <v>1356.78</v>
      </c>
      <c r="F78" s="25">
        <f t="shared" si="9"/>
        <v>116.40884404519831</v>
      </c>
      <c r="G78" s="47">
        <v>0</v>
      </c>
    </row>
    <row r="79" spans="1:7" x14ac:dyDescent="0.25">
      <c r="A79" s="44" t="s">
        <v>60</v>
      </c>
      <c r="B79" s="34">
        <f>SUM(B80+B81+B82+B83+B84)</f>
        <v>13331.75</v>
      </c>
      <c r="C79" s="12">
        <v>13909</v>
      </c>
      <c r="D79" s="12">
        <v>12371</v>
      </c>
      <c r="E79" s="13">
        <f>SUM(E80+E81+E82+E83+E84)</f>
        <v>11978.67</v>
      </c>
      <c r="F79" s="24">
        <f t="shared" si="9"/>
        <v>89.85069477000394</v>
      </c>
      <c r="G79" s="45">
        <f t="shared" si="10"/>
        <v>96.828631476840997</v>
      </c>
    </row>
    <row r="80" spans="1:7" x14ac:dyDescent="0.25">
      <c r="A80" s="46" t="s">
        <v>61</v>
      </c>
      <c r="B80" s="109">
        <v>849.21</v>
      </c>
      <c r="C80" s="1"/>
      <c r="D80" s="1"/>
      <c r="E80" s="7">
        <v>1038.93</v>
      </c>
      <c r="F80" s="25">
        <f t="shared" si="9"/>
        <v>122.34076376867912</v>
      </c>
      <c r="G80" s="47">
        <v>0</v>
      </c>
    </row>
    <row r="81" spans="1:7" x14ac:dyDescent="0.25">
      <c r="A81" s="46" t="s">
        <v>62</v>
      </c>
      <c r="B81" s="109">
        <v>2763.92</v>
      </c>
      <c r="C81" s="1"/>
      <c r="D81" s="1"/>
      <c r="E81" s="7">
        <v>2109</v>
      </c>
      <c r="F81" s="25">
        <f t="shared" si="9"/>
        <v>76.304668731367045</v>
      </c>
      <c r="G81" s="47">
        <v>0</v>
      </c>
    </row>
    <row r="82" spans="1:7" x14ac:dyDescent="0.25">
      <c r="A82" s="46" t="s">
        <v>63</v>
      </c>
      <c r="B82" s="109">
        <v>98.27</v>
      </c>
      <c r="C82" s="1"/>
      <c r="D82" s="1"/>
      <c r="E82" s="7">
        <v>110</v>
      </c>
      <c r="F82" s="25">
        <f t="shared" si="9"/>
        <v>111.93650147552661</v>
      </c>
      <c r="G82" s="47">
        <v>0</v>
      </c>
    </row>
    <row r="83" spans="1:7" x14ac:dyDescent="0.25">
      <c r="A83" s="46" t="s">
        <v>64</v>
      </c>
      <c r="B83" s="109">
        <v>2435.79</v>
      </c>
      <c r="C83" s="1"/>
      <c r="D83" s="1"/>
      <c r="E83" s="7">
        <v>1840.31</v>
      </c>
      <c r="F83" s="25">
        <f t="shared" si="9"/>
        <v>75.552900701620416</v>
      </c>
      <c r="G83" s="47">
        <v>0</v>
      </c>
    </row>
    <row r="84" spans="1:7" x14ac:dyDescent="0.25">
      <c r="A84" s="46" t="s">
        <v>65</v>
      </c>
      <c r="B84" s="109">
        <v>7184.56</v>
      </c>
      <c r="C84" s="1"/>
      <c r="D84" s="1"/>
      <c r="E84" s="7">
        <v>6880.43</v>
      </c>
      <c r="F84" s="25">
        <f t="shared" si="9"/>
        <v>95.766894562784628</v>
      </c>
      <c r="G84" s="47">
        <v>0</v>
      </c>
    </row>
    <row r="85" spans="1:7" x14ac:dyDescent="0.25">
      <c r="A85" s="44" t="s">
        <v>66</v>
      </c>
      <c r="B85" s="34">
        <f>SUM(B86)</f>
        <v>811.93</v>
      </c>
      <c r="C85" s="34">
        <v>796</v>
      </c>
      <c r="D85" s="34">
        <f t="shared" ref="D85:E85" si="12">SUM(D86)</f>
        <v>1200</v>
      </c>
      <c r="E85" s="34">
        <f t="shared" si="12"/>
        <v>857.05</v>
      </c>
      <c r="F85" s="24">
        <f t="shared" si="9"/>
        <v>105.55712930917691</v>
      </c>
      <c r="G85" s="45">
        <f t="shared" si="10"/>
        <v>71.420833333333334</v>
      </c>
    </row>
    <row r="86" spans="1:7" x14ac:dyDescent="0.25">
      <c r="A86" s="44" t="s">
        <v>67</v>
      </c>
      <c r="B86" s="34">
        <f>SUM(B87)</f>
        <v>811.93</v>
      </c>
      <c r="C86" s="12">
        <v>796</v>
      </c>
      <c r="D86" s="12">
        <v>1200</v>
      </c>
      <c r="E86" s="13">
        <f>SUM(E87+E88)</f>
        <v>857.05</v>
      </c>
      <c r="F86" s="24">
        <f t="shared" si="9"/>
        <v>105.55712930917691</v>
      </c>
      <c r="G86" s="45">
        <f t="shared" si="10"/>
        <v>71.420833333333334</v>
      </c>
    </row>
    <row r="87" spans="1:7" x14ac:dyDescent="0.25">
      <c r="A87" s="46" t="s">
        <v>68</v>
      </c>
      <c r="B87" s="109">
        <v>811.93</v>
      </c>
      <c r="C87" s="1"/>
      <c r="D87" s="1"/>
      <c r="E87" s="7">
        <v>857.05</v>
      </c>
      <c r="F87" s="25">
        <f t="shared" si="9"/>
        <v>105.55712930917691</v>
      </c>
      <c r="G87" s="47">
        <v>0</v>
      </c>
    </row>
    <row r="88" spans="1:7" x14ac:dyDescent="0.25">
      <c r="A88" s="46" t="s">
        <v>69</v>
      </c>
      <c r="B88" s="109">
        <v>0</v>
      </c>
      <c r="C88" s="1"/>
      <c r="D88" s="1"/>
      <c r="E88" s="7">
        <v>0</v>
      </c>
      <c r="F88" s="25">
        <v>0</v>
      </c>
      <c r="G88" s="47">
        <v>0</v>
      </c>
    </row>
    <row r="89" spans="1:7" x14ac:dyDescent="0.25">
      <c r="A89" s="44" t="s">
        <v>110</v>
      </c>
      <c r="B89" s="34">
        <f>SUM(B90)</f>
        <v>475</v>
      </c>
      <c r="C89" s="11"/>
      <c r="D89" s="29">
        <f>SUM(D90)</f>
        <v>0</v>
      </c>
      <c r="E89" s="29">
        <f>SUM(E90)</f>
        <v>0</v>
      </c>
      <c r="F89" s="24"/>
      <c r="G89" s="45"/>
    </row>
    <row r="90" spans="1:7" x14ac:dyDescent="0.25">
      <c r="A90" s="44" t="s">
        <v>111</v>
      </c>
      <c r="B90" s="34">
        <f>SUM(B91)</f>
        <v>475</v>
      </c>
      <c r="C90" s="11"/>
      <c r="D90" s="29">
        <f>SUM(D91)</f>
        <v>0</v>
      </c>
      <c r="E90" s="29">
        <f>SUM(E91)</f>
        <v>0</v>
      </c>
      <c r="F90" s="24"/>
      <c r="G90" s="45"/>
    </row>
    <row r="91" spans="1:7" x14ac:dyDescent="0.25">
      <c r="A91" s="46" t="s">
        <v>112</v>
      </c>
      <c r="B91" s="109">
        <v>475</v>
      </c>
      <c r="C91" s="1"/>
      <c r="D91" s="30">
        <v>0</v>
      </c>
      <c r="E91" s="7">
        <v>0</v>
      </c>
      <c r="F91" s="25"/>
      <c r="G91" s="47"/>
    </row>
    <row r="92" spans="1:7" ht="26.25" x14ac:dyDescent="0.25">
      <c r="A92" s="44" t="s">
        <v>70</v>
      </c>
      <c r="B92" s="34">
        <f>SUM(B93+B99)</f>
        <v>22019.29</v>
      </c>
      <c r="C92" s="34">
        <f t="shared" ref="C92:E92" si="13">SUM(C93+C99)</f>
        <v>15000</v>
      </c>
      <c r="D92" s="34">
        <f t="shared" si="13"/>
        <v>5937</v>
      </c>
      <c r="E92" s="34">
        <f t="shared" si="13"/>
        <v>5936.5</v>
      </c>
      <c r="F92" s="24">
        <f t="shared" si="9"/>
        <v>26.960451495030043</v>
      </c>
      <c r="G92" s="45">
        <f t="shared" si="10"/>
        <v>99.991578238167421</v>
      </c>
    </row>
    <row r="93" spans="1:7" x14ac:dyDescent="0.25">
      <c r="A93" s="44" t="s">
        <v>71</v>
      </c>
      <c r="B93" s="34">
        <f>SUM(B94+B95+B96+B97+B98)</f>
        <v>21644.29</v>
      </c>
      <c r="C93" s="12">
        <v>15000</v>
      </c>
      <c r="D93" s="12">
        <v>5937</v>
      </c>
      <c r="E93" s="13">
        <f>SUM(E94+E95+E96+E97+E98)</f>
        <v>5936.5</v>
      </c>
      <c r="F93" s="24">
        <f t="shared" si="9"/>
        <v>27.427557106285306</v>
      </c>
      <c r="G93" s="45">
        <f t="shared" si="10"/>
        <v>99.991578238167421</v>
      </c>
    </row>
    <row r="94" spans="1:7" x14ac:dyDescent="0.25">
      <c r="A94" s="46" t="s">
        <v>72</v>
      </c>
      <c r="B94" s="109">
        <v>15535.34</v>
      </c>
      <c r="C94" s="1"/>
      <c r="D94" s="1"/>
      <c r="E94" s="7">
        <v>3672.5</v>
      </c>
      <c r="F94" s="25">
        <f t="shared" si="9"/>
        <v>23.639649985130674</v>
      </c>
      <c r="G94" s="47">
        <v>0</v>
      </c>
    </row>
    <row r="95" spans="1:7" x14ac:dyDescent="0.25">
      <c r="A95" s="46" t="s">
        <v>73</v>
      </c>
      <c r="B95" s="109">
        <v>40.32</v>
      </c>
      <c r="C95" s="1"/>
      <c r="D95" s="1"/>
      <c r="E95" s="7">
        <v>0</v>
      </c>
      <c r="F95" s="25">
        <v>0</v>
      </c>
      <c r="G95" s="47">
        <v>0</v>
      </c>
    </row>
    <row r="96" spans="1:7" x14ac:dyDescent="0.25">
      <c r="A96" s="46" t="s">
        <v>74</v>
      </c>
      <c r="B96" s="109">
        <v>375</v>
      </c>
      <c r="C96" s="1"/>
      <c r="D96" s="1"/>
      <c r="E96" s="7">
        <v>1155</v>
      </c>
      <c r="F96" s="25">
        <v>0</v>
      </c>
      <c r="G96" s="47">
        <v>0</v>
      </c>
    </row>
    <row r="97" spans="1:7" x14ac:dyDescent="0.25">
      <c r="A97" s="46" t="s">
        <v>106</v>
      </c>
      <c r="B97" s="109">
        <v>309</v>
      </c>
      <c r="C97" s="1"/>
      <c r="D97" s="1"/>
      <c r="E97" s="7">
        <v>0</v>
      </c>
      <c r="F97" s="25"/>
      <c r="G97" s="47"/>
    </row>
    <row r="98" spans="1:7" x14ac:dyDescent="0.25">
      <c r="A98" s="46" t="s">
        <v>75</v>
      </c>
      <c r="B98" s="109">
        <v>5384.63</v>
      </c>
      <c r="C98" s="1"/>
      <c r="D98" s="1"/>
      <c r="E98" s="7">
        <v>1109</v>
      </c>
      <c r="F98" s="25">
        <f t="shared" si="9"/>
        <v>20.59565838321296</v>
      </c>
      <c r="G98" s="47">
        <v>0</v>
      </c>
    </row>
    <row r="99" spans="1:7" x14ac:dyDescent="0.25">
      <c r="A99" s="44" t="s">
        <v>108</v>
      </c>
      <c r="B99" s="34">
        <f>SUM(B100)</f>
        <v>375</v>
      </c>
      <c r="C99" s="11"/>
      <c r="D99" s="29">
        <f>SUM(D100)</f>
        <v>0</v>
      </c>
      <c r="E99" s="113">
        <f>SUM(E100)</f>
        <v>0</v>
      </c>
      <c r="F99" s="24">
        <v>0</v>
      </c>
      <c r="G99" s="45">
        <v>0</v>
      </c>
    </row>
    <row r="100" spans="1:7" x14ac:dyDescent="0.25">
      <c r="A100" s="46" t="s">
        <v>109</v>
      </c>
      <c r="B100" s="109">
        <v>375</v>
      </c>
      <c r="C100" s="1"/>
      <c r="D100" s="30">
        <v>0</v>
      </c>
      <c r="E100" s="31">
        <v>0</v>
      </c>
      <c r="F100" s="25">
        <v>0</v>
      </c>
      <c r="G100" s="47">
        <v>0</v>
      </c>
    </row>
    <row r="101" spans="1:7" ht="26.25" x14ac:dyDescent="0.25">
      <c r="A101" s="44" t="s">
        <v>76</v>
      </c>
      <c r="B101" s="34">
        <f>SUM(B102)</f>
        <v>16738.75</v>
      </c>
      <c r="C101" s="12">
        <f>SUM(C102)</f>
        <v>7358</v>
      </c>
      <c r="D101" s="12">
        <f>SUM(D102)</f>
        <v>43701</v>
      </c>
      <c r="E101" s="12">
        <f>SUM(E102)</f>
        <v>43634.75</v>
      </c>
      <c r="F101" s="24">
        <f t="shared" si="9"/>
        <v>260.68105443954892</v>
      </c>
      <c r="G101" s="45">
        <f t="shared" si="10"/>
        <v>99.848401638406443</v>
      </c>
    </row>
    <row r="102" spans="1:7" ht="26.25" x14ac:dyDescent="0.25">
      <c r="A102" s="44" t="s">
        <v>77</v>
      </c>
      <c r="B102" s="34">
        <f>SUM(B103)</f>
        <v>16738.75</v>
      </c>
      <c r="C102" s="12">
        <v>7358</v>
      </c>
      <c r="D102" s="12">
        <v>43701</v>
      </c>
      <c r="E102" s="13">
        <f>SUM(E103)</f>
        <v>43634.75</v>
      </c>
      <c r="F102" s="24">
        <f t="shared" si="9"/>
        <v>260.68105443954892</v>
      </c>
      <c r="G102" s="45">
        <f t="shared" si="10"/>
        <v>99.848401638406443</v>
      </c>
    </row>
    <row r="103" spans="1:7" ht="26.25" x14ac:dyDescent="0.25">
      <c r="A103" s="46" t="s">
        <v>78</v>
      </c>
      <c r="B103" s="109">
        <v>16738.75</v>
      </c>
      <c r="C103" s="1"/>
      <c r="D103" s="1"/>
      <c r="E103" s="7">
        <v>43634.75</v>
      </c>
      <c r="F103" s="25">
        <f t="shared" si="9"/>
        <v>260.68105443954892</v>
      </c>
      <c r="G103" s="47">
        <v>0</v>
      </c>
    </row>
    <row r="104" spans="1:7" x14ac:dyDescent="0.25">
      <c r="A104" s="44" t="s">
        <v>79</v>
      </c>
      <c r="B104" s="34">
        <f>SUM(B108)</f>
        <v>795484.34</v>
      </c>
      <c r="C104" s="34">
        <f t="shared" ref="C104:D104" si="14">SUM(C108)</f>
        <v>867018</v>
      </c>
      <c r="D104" s="34">
        <f t="shared" si="14"/>
        <v>1104423.3999999999</v>
      </c>
      <c r="E104" s="34">
        <f>SUM(E108)</f>
        <v>962549.8600000001</v>
      </c>
      <c r="F104" s="24">
        <f t="shared" si="9"/>
        <v>121.00173587326685</v>
      </c>
      <c r="G104" s="45">
        <f t="shared" si="10"/>
        <v>87.154062472779927</v>
      </c>
    </row>
    <row r="105" spans="1:7" x14ac:dyDescent="0.25">
      <c r="A105" s="46" t="s">
        <v>82</v>
      </c>
      <c r="B105" s="34">
        <v>0</v>
      </c>
      <c r="C105" s="1"/>
      <c r="D105" s="1"/>
      <c r="E105" s="8"/>
      <c r="F105" s="25">
        <v>0</v>
      </c>
      <c r="G105" s="47">
        <v>0</v>
      </c>
    </row>
    <row r="106" spans="1:7" x14ac:dyDescent="0.25">
      <c r="A106" s="46" t="s">
        <v>80</v>
      </c>
      <c r="B106" s="34">
        <f>SUM(B48+B56+B85)</f>
        <v>756251.29999999993</v>
      </c>
      <c r="C106" s="34">
        <f t="shared" ref="C106:E106" si="15">SUM(C48+C56+C85)</f>
        <v>844660</v>
      </c>
      <c r="D106" s="34">
        <f t="shared" si="15"/>
        <v>1054785.3999999999</v>
      </c>
      <c r="E106" s="34">
        <f t="shared" si="15"/>
        <v>912978.6100000001</v>
      </c>
      <c r="F106" s="24">
        <f t="shared" si="9"/>
        <v>120.72423677155994</v>
      </c>
      <c r="G106" s="45">
        <f t="shared" si="10"/>
        <v>86.555863401218886</v>
      </c>
    </row>
    <row r="107" spans="1:7" x14ac:dyDescent="0.25">
      <c r="A107" s="46" t="s">
        <v>81</v>
      </c>
      <c r="B107" s="34">
        <f>SUM(B89+B92+B101)</f>
        <v>39233.040000000001</v>
      </c>
      <c r="C107" s="34">
        <f>SUM(C89+C92+C101)</f>
        <v>22358</v>
      </c>
      <c r="D107" s="34">
        <f>SUM(D89+D92+D101)</f>
        <v>49638</v>
      </c>
      <c r="E107" s="34">
        <f>SUM(E89+E92+E101)</f>
        <v>49571.25</v>
      </c>
      <c r="F107" s="24">
        <f t="shared" si="9"/>
        <v>126.35077475515534</v>
      </c>
      <c r="G107" s="45">
        <f t="shared" si="10"/>
        <v>99.865526411217203</v>
      </c>
    </row>
    <row r="108" spans="1:7" ht="15.75" thickBot="1" x14ac:dyDescent="0.3">
      <c r="A108" s="49" t="s">
        <v>88</v>
      </c>
      <c r="B108" s="50">
        <f>SUM(B106+B107)</f>
        <v>795484.34</v>
      </c>
      <c r="C108" s="50">
        <f>SUM(C106+C107)</f>
        <v>867018</v>
      </c>
      <c r="D108" s="50">
        <f t="shared" ref="D108:E108" si="16">SUM(D106+D107)</f>
        <v>1104423.3999999999</v>
      </c>
      <c r="E108" s="50">
        <f t="shared" si="16"/>
        <v>962549.8600000001</v>
      </c>
      <c r="F108" s="53">
        <f t="shared" si="9"/>
        <v>121.00173587326685</v>
      </c>
      <c r="G108" s="54">
        <f t="shared" si="10"/>
        <v>87.154062472779927</v>
      </c>
    </row>
    <row r="110" spans="1:7" x14ac:dyDescent="0.25">
      <c r="B110" s="14"/>
      <c r="C110" s="15"/>
      <c r="D110" s="14"/>
    </row>
    <row r="111" spans="1:7" x14ac:dyDescent="0.25">
      <c r="C111" s="139" t="s">
        <v>152</v>
      </c>
      <c r="D111" s="140"/>
    </row>
    <row r="112" spans="1:7" x14ac:dyDescent="0.25">
      <c r="B112" s="114"/>
    </row>
    <row r="113" spans="1:7" ht="30" x14ac:dyDescent="0.25">
      <c r="A113" s="115"/>
      <c r="B113" s="126" t="s">
        <v>168</v>
      </c>
      <c r="C113" s="117" t="s">
        <v>159</v>
      </c>
      <c r="D113" s="117" t="s">
        <v>174</v>
      </c>
      <c r="E113" s="126" t="s">
        <v>166</v>
      </c>
      <c r="F113" s="117" t="s">
        <v>150</v>
      </c>
      <c r="G113" s="117" t="s">
        <v>151</v>
      </c>
    </row>
    <row r="114" spans="1:7" x14ac:dyDescent="0.25">
      <c r="A114" s="118" t="s">
        <v>143</v>
      </c>
      <c r="B114" s="116">
        <f>SUM(B115+B116)</f>
        <v>767394.97</v>
      </c>
      <c r="C114" s="116">
        <f t="shared" ref="C114:E114" si="17">SUM(C115+C116)</f>
        <v>844660</v>
      </c>
      <c r="D114" s="116">
        <f>SUM(D115+D116)</f>
        <v>1048140.4</v>
      </c>
      <c r="E114" s="116">
        <f t="shared" si="17"/>
        <v>928930.26</v>
      </c>
      <c r="F114" s="116">
        <f>SUM(E114*100/B114)</f>
        <v>121.04982392574192</v>
      </c>
      <c r="G114" s="116">
        <f>SUM(E114*100/D114)</f>
        <v>88.626510341553484</v>
      </c>
    </row>
    <row r="115" spans="1:7" x14ac:dyDescent="0.25">
      <c r="A115" s="118" t="s">
        <v>144</v>
      </c>
      <c r="B115" s="116">
        <f>SUM(B38)</f>
        <v>767394.97</v>
      </c>
      <c r="C115" s="116">
        <f t="shared" ref="C115:E115" si="18">SUM(C38)</f>
        <v>844660</v>
      </c>
      <c r="D115" s="116">
        <f>SUM(D38)</f>
        <v>1048140.4</v>
      </c>
      <c r="E115" s="116">
        <f t="shared" si="18"/>
        <v>928930.26</v>
      </c>
      <c r="F115" s="116">
        <f t="shared" ref="F115:F120" si="19">SUM(E115*100/B115)</f>
        <v>121.04982392574192</v>
      </c>
      <c r="G115" s="116">
        <f t="shared" ref="G115:G120" si="20">SUM(E115*100/D115)</f>
        <v>88.626510341553484</v>
      </c>
    </row>
    <row r="116" spans="1:7" x14ac:dyDescent="0.25">
      <c r="A116" s="118" t="s">
        <v>145</v>
      </c>
      <c r="B116" s="116">
        <f>SUM(B39)</f>
        <v>0</v>
      </c>
      <c r="C116" s="116">
        <f t="shared" ref="C116:E116" si="21">SUM(C39)</f>
        <v>0</v>
      </c>
      <c r="D116" s="116">
        <f t="shared" si="21"/>
        <v>0</v>
      </c>
      <c r="E116" s="116">
        <f t="shared" si="21"/>
        <v>0</v>
      </c>
      <c r="F116" s="116"/>
      <c r="G116" s="116">
        <v>0</v>
      </c>
    </row>
    <row r="117" spans="1:7" x14ac:dyDescent="0.25">
      <c r="A117" s="118" t="s">
        <v>146</v>
      </c>
      <c r="B117" s="116">
        <f>SUM(B118+B119)</f>
        <v>795484.34</v>
      </c>
      <c r="C117" s="116">
        <f t="shared" ref="C117:E117" si="22">SUM(C118+C119)</f>
        <v>867018</v>
      </c>
      <c r="D117" s="116">
        <f t="shared" si="22"/>
        <v>1104423.3999999999</v>
      </c>
      <c r="E117" s="116">
        <f t="shared" si="22"/>
        <v>962549.8600000001</v>
      </c>
      <c r="F117" s="116">
        <f t="shared" si="19"/>
        <v>121.00173587326687</v>
      </c>
      <c r="G117" s="116">
        <f t="shared" si="20"/>
        <v>87.154062472779941</v>
      </c>
    </row>
    <row r="118" spans="1:7" x14ac:dyDescent="0.25">
      <c r="A118" s="118" t="s">
        <v>147</v>
      </c>
      <c r="B118" s="116">
        <f>SUM(B106)</f>
        <v>756251.29999999993</v>
      </c>
      <c r="C118" s="116">
        <f t="shared" ref="C118:E118" si="23">SUM(C106)</f>
        <v>844660</v>
      </c>
      <c r="D118" s="116">
        <f t="shared" si="23"/>
        <v>1054785.3999999999</v>
      </c>
      <c r="E118" s="116">
        <f t="shared" si="23"/>
        <v>912978.6100000001</v>
      </c>
      <c r="F118" s="116">
        <f t="shared" si="19"/>
        <v>120.72423677155996</v>
      </c>
      <c r="G118" s="116">
        <f t="shared" si="20"/>
        <v>86.555863401218886</v>
      </c>
    </row>
    <row r="119" spans="1:7" x14ac:dyDescent="0.25">
      <c r="A119" s="118" t="s">
        <v>148</v>
      </c>
      <c r="B119" s="116">
        <f>SUM(B107)</f>
        <v>39233.040000000001</v>
      </c>
      <c r="C119" s="116">
        <f t="shared" ref="C119:D119" si="24">SUM(C107)</f>
        <v>22358</v>
      </c>
      <c r="D119" s="116">
        <f t="shared" si="24"/>
        <v>49638</v>
      </c>
      <c r="E119" s="116">
        <f>SUM(E107)</f>
        <v>49571.25</v>
      </c>
      <c r="F119" s="116">
        <f t="shared" si="19"/>
        <v>126.35077475515534</v>
      </c>
      <c r="G119" s="116">
        <f t="shared" si="20"/>
        <v>99.865526411217218</v>
      </c>
    </row>
    <row r="120" spans="1:7" x14ac:dyDescent="0.25">
      <c r="A120" s="118" t="s">
        <v>149</v>
      </c>
      <c r="B120" s="116">
        <f>SUM(B114-B117)</f>
        <v>-28089.369999999995</v>
      </c>
      <c r="C120" s="116">
        <f t="shared" ref="C120:E120" si="25">SUM(C114-C117)</f>
        <v>-22358</v>
      </c>
      <c r="D120" s="116">
        <f t="shared" si="25"/>
        <v>-56282.999999999884</v>
      </c>
      <c r="E120" s="116">
        <f t="shared" si="25"/>
        <v>-33619.600000000093</v>
      </c>
      <c r="F120" s="116">
        <f t="shared" si="19"/>
        <v>119.68798161012546</v>
      </c>
      <c r="G120" s="116">
        <f t="shared" si="20"/>
        <v>59.733134338965876</v>
      </c>
    </row>
    <row r="124" spans="1:7" x14ac:dyDescent="0.25">
      <c r="C124" s="139" t="s">
        <v>153</v>
      </c>
      <c r="D124" s="139"/>
    </row>
    <row r="126" spans="1:7" ht="30" x14ac:dyDescent="0.25">
      <c r="A126" s="115"/>
      <c r="B126" s="126" t="s">
        <v>169</v>
      </c>
      <c r="C126" s="117" t="s">
        <v>159</v>
      </c>
      <c r="D126" s="117" t="s">
        <v>174</v>
      </c>
      <c r="E126" s="126" t="s">
        <v>167</v>
      </c>
      <c r="F126" s="117" t="s">
        <v>150</v>
      </c>
      <c r="G126" s="117" t="s">
        <v>151</v>
      </c>
    </row>
    <row r="127" spans="1:7" x14ac:dyDescent="0.25">
      <c r="A127" s="118" t="s">
        <v>156</v>
      </c>
      <c r="B127" s="119">
        <v>0</v>
      </c>
      <c r="C127" s="119">
        <v>0</v>
      </c>
      <c r="D127" s="119">
        <v>0</v>
      </c>
      <c r="E127" s="119">
        <v>0</v>
      </c>
      <c r="F127" s="119">
        <v>0</v>
      </c>
      <c r="G127" s="119">
        <v>0</v>
      </c>
    </row>
    <row r="128" spans="1:7" x14ac:dyDescent="0.25">
      <c r="A128" s="118" t="s">
        <v>154</v>
      </c>
      <c r="B128" s="119">
        <v>0</v>
      </c>
      <c r="C128" s="119">
        <v>0</v>
      </c>
      <c r="D128" s="119">
        <v>0</v>
      </c>
      <c r="E128" s="119">
        <v>0</v>
      </c>
      <c r="F128" s="119">
        <v>0</v>
      </c>
      <c r="G128" s="119">
        <v>0</v>
      </c>
    </row>
    <row r="129" spans="1:7" x14ac:dyDescent="0.25">
      <c r="A129" s="118" t="s">
        <v>155</v>
      </c>
      <c r="B129" s="119">
        <v>0</v>
      </c>
      <c r="C129" s="119">
        <v>0</v>
      </c>
      <c r="D129" s="119">
        <v>0</v>
      </c>
      <c r="E129" s="119">
        <v>0</v>
      </c>
      <c r="F129" s="119">
        <v>0</v>
      </c>
      <c r="G129" s="119">
        <v>0</v>
      </c>
    </row>
    <row r="133" spans="1:7" x14ac:dyDescent="0.25">
      <c r="B133" s="139" t="s">
        <v>157</v>
      </c>
      <c r="C133" s="140"/>
      <c r="D133" s="140"/>
      <c r="E133" s="140"/>
      <c r="F133" s="140"/>
    </row>
    <row r="135" spans="1:7" ht="30" x14ac:dyDescent="0.25">
      <c r="A135" s="115"/>
      <c r="B135" s="126" t="s">
        <v>170</v>
      </c>
      <c r="C135" s="117" t="s">
        <v>159</v>
      </c>
      <c r="D135" s="117" t="s">
        <v>174</v>
      </c>
      <c r="E135" s="126" t="s">
        <v>167</v>
      </c>
      <c r="F135" s="117" t="s">
        <v>150</v>
      </c>
      <c r="G135" s="117" t="s">
        <v>151</v>
      </c>
    </row>
    <row r="136" spans="1:7" x14ac:dyDescent="0.25">
      <c r="A136" s="118" t="s">
        <v>158</v>
      </c>
      <c r="B136" s="116">
        <f>SUM(B120)</f>
        <v>-28089.369999999995</v>
      </c>
      <c r="C136" s="116">
        <f t="shared" ref="C136:E136" si="26">SUM(C120)</f>
        <v>-22358</v>
      </c>
      <c r="D136" s="116">
        <f t="shared" si="26"/>
        <v>-56282.999999999884</v>
      </c>
      <c r="E136" s="116">
        <f t="shared" si="26"/>
        <v>-33619.600000000093</v>
      </c>
      <c r="F136" s="116">
        <f>SUM(E136*100/B136)</f>
        <v>119.68798161012546</v>
      </c>
      <c r="G136" s="116">
        <f>SUM(E136*100/D136)</f>
        <v>59.733134338965876</v>
      </c>
    </row>
  </sheetData>
  <mergeCells count="4">
    <mergeCell ref="C111:D111"/>
    <mergeCell ref="C124:D124"/>
    <mergeCell ref="B133:F133"/>
    <mergeCell ref="C4:E4"/>
  </mergeCells>
  <pageMargins left="0.7" right="0.7" top="0.75" bottom="0.75" header="0.3" footer="0.3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H29"/>
  <sheetViews>
    <sheetView topLeftCell="A4" workbookViewId="0">
      <selection activeCell="H27" sqref="H27"/>
    </sheetView>
  </sheetViews>
  <sheetFormatPr defaultRowHeight="15" x14ac:dyDescent="0.25"/>
  <cols>
    <col min="1" max="1" width="10.140625" customWidth="1"/>
    <col min="2" max="2" width="34.5703125" customWidth="1"/>
    <col min="3" max="3" width="27.5703125" customWidth="1"/>
    <col min="4" max="4" width="27.42578125" customWidth="1"/>
    <col min="5" max="5" width="22.7109375" customWidth="1"/>
    <col min="6" max="6" width="26.28515625" customWidth="1"/>
    <col min="7" max="7" width="11.42578125" customWidth="1"/>
    <col min="8" max="8" width="11.7109375" customWidth="1"/>
  </cols>
  <sheetData>
    <row r="2" spans="1:8" x14ac:dyDescent="0.25">
      <c r="A2" s="70"/>
      <c r="B2" s="70"/>
      <c r="C2" s="70"/>
      <c r="D2" s="71" t="s">
        <v>92</v>
      </c>
      <c r="E2" s="72"/>
      <c r="F2" s="73"/>
      <c r="G2" s="70"/>
      <c r="H2" s="70"/>
    </row>
    <row r="3" spans="1:8" x14ac:dyDescent="0.25">
      <c r="A3" s="70"/>
      <c r="B3" s="70"/>
      <c r="C3" s="142" t="s">
        <v>93</v>
      </c>
      <c r="D3" s="142"/>
      <c r="E3" s="142"/>
      <c r="F3" s="73"/>
      <c r="G3" s="70"/>
      <c r="H3" s="70"/>
    </row>
    <row r="4" spans="1:8" ht="15.75" thickBot="1" x14ac:dyDescent="0.3">
      <c r="A4" s="70"/>
      <c r="B4" s="70"/>
      <c r="C4" s="70"/>
      <c r="D4" s="70"/>
      <c r="E4" s="70"/>
      <c r="F4" s="70"/>
      <c r="G4" s="70"/>
      <c r="H4" s="70"/>
    </row>
    <row r="5" spans="1:8" ht="26.25" thickBot="1" x14ac:dyDescent="0.3">
      <c r="A5" s="74" t="s">
        <v>94</v>
      </c>
      <c r="B5" s="75" t="s">
        <v>95</v>
      </c>
      <c r="C5" s="65" t="s">
        <v>161</v>
      </c>
      <c r="D5" s="76" t="s">
        <v>162</v>
      </c>
      <c r="E5" s="77" t="s">
        <v>163</v>
      </c>
      <c r="F5" s="78" t="s">
        <v>164</v>
      </c>
      <c r="G5" s="79" t="s">
        <v>114</v>
      </c>
      <c r="H5" s="65" t="s">
        <v>115</v>
      </c>
    </row>
    <row r="6" spans="1:8" ht="15.75" thickBot="1" x14ac:dyDescent="0.3">
      <c r="A6" s="80"/>
      <c r="B6" s="81"/>
      <c r="C6" s="82">
        <v>1</v>
      </c>
      <c r="D6" s="83">
        <v>2</v>
      </c>
      <c r="E6" s="84">
        <v>3</v>
      </c>
      <c r="F6" s="85">
        <v>4</v>
      </c>
      <c r="G6" s="86">
        <v>5</v>
      </c>
      <c r="H6" s="87">
        <v>6</v>
      </c>
    </row>
    <row r="7" spans="1:8" x14ac:dyDescent="0.25">
      <c r="A7" s="94">
        <v>1</v>
      </c>
      <c r="B7" s="95" t="s">
        <v>100</v>
      </c>
      <c r="C7" s="96"/>
      <c r="D7" s="91"/>
      <c r="E7" s="91"/>
      <c r="F7" s="91"/>
      <c r="G7" s="92"/>
      <c r="H7" s="93"/>
    </row>
    <row r="8" spans="1:8" x14ac:dyDescent="0.25">
      <c r="A8" s="88"/>
      <c r="B8" s="89" t="s">
        <v>96</v>
      </c>
      <c r="C8" s="90">
        <v>5200</v>
      </c>
      <c r="D8" s="91">
        <v>0</v>
      </c>
      <c r="E8" s="91">
        <v>15700</v>
      </c>
      <c r="F8" s="91">
        <v>15700</v>
      </c>
      <c r="G8" s="92">
        <f>SUM(F8*100/C8)</f>
        <v>301.92307692307691</v>
      </c>
      <c r="H8" s="93">
        <f>SUM(F8*100/E8)</f>
        <v>100</v>
      </c>
    </row>
    <row r="9" spans="1:8" x14ac:dyDescent="0.25">
      <c r="A9" s="88"/>
      <c r="B9" s="89" t="s">
        <v>97</v>
      </c>
      <c r="C9" s="90">
        <v>5200</v>
      </c>
      <c r="D9" s="91">
        <v>0</v>
      </c>
      <c r="E9" s="91">
        <v>15700</v>
      </c>
      <c r="F9" s="91">
        <v>15700</v>
      </c>
      <c r="G9" s="92">
        <f t="shared" ref="G9:G10" si="0">SUM(F9*100/C9)</f>
        <v>301.92307692307691</v>
      </c>
      <c r="H9" s="93">
        <f>SUM(F9*100/E9)</f>
        <v>100</v>
      </c>
    </row>
    <row r="10" spans="1:8" x14ac:dyDescent="0.25">
      <c r="A10" s="88"/>
      <c r="B10" s="89" t="s">
        <v>98</v>
      </c>
      <c r="C10" s="90">
        <v>0</v>
      </c>
      <c r="D10" s="90">
        <f t="shared" ref="D10:F10" si="1">SUM(D8-D9)</f>
        <v>0</v>
      </c>
      <c r="E10" s="90">
        <f t="shared" si="1"/>
        <v>0</v>
      </c>
      <c r="F10" s="90">
        <f t="shared" si="1"/>
        <v>0</v>
      </c>
      <c r="G10" s="92">
        <v>0</v>
      </c>
      <c r="H10" s="93">
        <v>0</v>
      </c>
    </row>
    <row r="11" spans="1:8" x14ac:dyDescent="0.25">
      <c r="A11" s="94">
        <v>3</v>
      </c>
      <c r="B11" s="95" t="s">
        <v>99</v>
      </c>
      <c r="C11" s="96"/>
      <c r="D11" s="91"/>
      <c r="E11" s="91"/>
      <c r="F11" s="91"/>
      <c r="G11" s="92"/>
      <c r="H11" s="93"/>
    </row>
    <row r="12" spans="1:8" x14ac:dyDescent="0.25">
      <c r="A12" s="88"/>
      <c r="B12" s="89" t="s">
        <v>96</v>
      </c>
      <c r="C12" s="90">
        <v>13613.41</v>
      </c>
      <c r="D12" s="91">
        <v>18060</v>
      </c>
      <c r="E12" s="91">
        <v>2500</v>
      </c>
      <c r="F12" s="91">
        <v>3165.33</v>
      </c>
      <c r="G12" s="92">
        <f t="shared" ref="G12:G29" si="2">SUM(F12/C12*100)</f>
        <v>23.251558573494808</v>
      </c>
      <c r="H12" s="93">
        <f t="shared" ref="H12:H29" si="3">SUM(F12/E12*100)</f>
        <v>126.61320000000001</v>
      </c>
    </row>
    <row r="13" spans="1:8" x14ac:dyDescent="0.25">
      <c r="A13" s="88"/>
      <c r="B13" s="89" t="s">
        <v>97</v>
      </c>
      <c r="C13" s="90">
        <v>12552.87</v>
      </c>
      <c r="D13" s="91">
        <v>18060</v>
      </c>
      <c r="E13" s="91">
        <v>17488</v>
      </c>
      <c r="F13" s="91">
        <v>9898.8799999999992</v>
      </c>
      <c r="G13" s="92">
        <f t="shared" si="2"/>
        <v>78.857504299813499</v>
      </c>
      <c r="H13" s="93">
        <f t="shared" si="3"/>
        <v>56.603842634949672</v>
      </c>
    </row>
    <row r="14" spans="1:8" x14ac:dyDescent="0.25">
      <c r="A14" s="88"/>
      <c r="B14" s="89" t="s">
        <v>98</v>
      </c>
      <c r="C14" s="90">
        <f>SUM(C12-C13)</f>
        <v>1060.5399999999991</v>
      </c>
      <c r="D14" s="90">
        <f t="shared" ref="D14:F14" si="4">SUM(D12-D13)</f>
        <v>0</v>
      </c>
      <c r="E14" s="90">
        <f t="shared" si="4"/>
        <v>-14988</v>
      </c>
      <c r="F14" s="90">
        <f t="shared" si="4"/>
        <v>-6733.5499999999993</v>
      </c>
      <c r="G14" s="92">
        <f t="shared" si="2"/>
        <v>-634.91711769475978</v>
      </c>
      <c r="H14" s="93">
        <f t="shared" si="3"/>
        <v>44.926274352815582</v>
      </c>
    </row>
    <row r="15" spans="1:8" x14ac:dyDescent="0.25">
      <c r="A15" s="94">
        <v>4</v>
      </c>
      <c r="B15" s="95" t="s">
        <v>101</v>
      </c>
      <c r="C15" s="96"/>
      <c r="D15" s="91"/>
      <c r="E15" s="91"/>
      <c r="F15" s="91"/>
      <c r="G15" s="92">
        <v>0</v>
      </c>
      <c r="H15" s="93">
        <v>0</v>
      </c>
    </row>
    <row r="16" spans="1:8" x14ac:dyDescent="0.25">
      <c r="A16" s="88"/>
      <c r="B16" s="89" t="s">
        <v>96</v>
      </c>
      <c r="C16" s="90">
        <v>125350.14</v>
      </c>
      <c r="D16" s="91">
        <v>136800</v>
      </c>
      <c r="E16" s="91">
        <v>127103</v>
      </c>
      <c r="F16" s="91">
        <v>125985.78</v>
      </c>
      <c r="G16" s="92">
        <f t="shared" si="2"/>
        <v>100.50709157564563</v>
      </c>
      <c r="H16" s="93">
        <f t="shared" si="3"/>
        <v>99.121012092554864</v>
      </c>
    </row>
    <row r="17" spans="1:8" x14ac:dyDescent="0.25">
      <c r="A17" s="88"/>
      <c r="B17" s="89" t="s">
        <v>97</v>
      </c>
      <c r="C17" s="90">
        <v>154500.04999999999</v>
      </c>
      <c r="D17" s="91">
        <v>159158</v>
      </c>
      <c r="E17" s="91">
        <v>168498</v>
      </c>
      <c r="F17" s="91">
        <v>152871.82999999999</v>
      </c>
      <c r="G17" s="92">
        <f t="shared" si="2"/>
        <v>98.946136263386322</v>
      </c>
      <c r="H17" s="93">
        <f t="shared" si="3"/>
        <v>90.726198530546355</v>
      </c>
    </row>
    <row r="18" spans="1:8" x14ac:dyDescent="0.25">
      <c r="A18" s="88"/>
      <c r="B18" s="89" t="s">
        <v>98</v>
      </c>
      <c r="C18" s="90">
        <f>SUM(C16-C17)</f>
        <v>-29149.909999999989</v>
      </c>
      <c r="D18" s="90">
        <f t="shared" ref="D18:F18" si="5">SUM(D16-D17)</f>
        <v>-22358</v>
      </c>
      <c r="E18" s="90">
        <f>SUM(E16-E17)</f>
        <v>-41395</v>
      </c>
      <c r="F18" s="90">
        <f t="shared" si="5"/>
        <v>-26886.049999999988</v>
      </c>
      <c r="G18" s="92">
        <f t="shared" si="2"/>
        <v>92.233732454062462</v>
      </c>
      <c r="H18" s="93">
        <f>SUM(F18/E18*100)</f>
        <v>64.949993960623232</v>
      </c>
    </row>
    <row r="19" spans="1:8" x14ac:dyDescent="0.25">
      <c r="A19" s="94">
        <v>5</v>
      </c>
      <c r="B19" s="95" t="s">
        <v>100</v>
      </c>
      <c r="C19" s="96"/>
      <c r="D19" s="91"/>
      <c r="E19" s="91"/>
      <c r="F19" s="91"/>
      <c r="G19" s="92">
        <v>0</v>
      </c>
      <c r="H19" s="93">
        <v>0</v>
      </c>
    </row>
    <row r="20" spans="1:8" x14ac:dyDescent="0.25">
      <c r="A20" s="88"/>
      <c r="B20" s="89" t="s">
        <v>96</v>
      </c>
      <c r="C20" s="90">
        <v>623231.42000000004</v>
      </c>
      <c r="D20" s="91">
        <v>689800</v>
      </c>
      <c r="E20" s="91">
        <v>898102.4</v>
      </c>
      <c r="F20" s="91">
        <v>779444.92</v>
      </c>
      <c r="G20" s="92">
        <f t="shared" si="2"/>
        <v>125.06508737958045</v>
      </c>
      <c r="H20" s="93">
        <f t="shared" si="3"/>
        <v>86.787978742735788</v>
      </c>
    </row>
    <row r="21" spans="1:8" x14ac:dyDescent="0.25">
      <c r="A21" s="88"/>
      <c r="B21" s="89" t="s">
        <v>97</v>
      </c>
      <c r="C21" s="90">
        <v>623231.42000000004</v>
      </c>
      <c r="D21" s="91">
        <v>689800</v>
      </c>
      <c r="E21" s="91">
        <v>898102.4</v>
      </c>
      <c r="F21" s="91">
        <v>779444.92</v>
      </c>
      <c r="G21" s="92">
        <f t="shared" si="2"/>
        <v>125.06508737958045</v>
      </c>
      <c r="H21" s="93">
        <f t="shared" si="3"/>
        <v>86.787978742735788</v>
      </c>
    </row>
    <row r="22" spans="1:8" x14ac:dyDescent="0.25">
      <c r="A22" s="88"/>
      <c r="B22" s="89" t="s">
        <v>98</v>
      </c>
      <c r="C22" s="90">
        <f>SUM(C20-C21)</f>
        <v>0</v>
      </c>
      <c r="D22" s="90">
        <f t="shared" ref="D22:F22" si="6">SUM(D20-D21)</f>
        <v>0</v>
      </c>
      <c r="E22" s="90">
        <f t="shared" si="6"/>
        <v>0</v>
      </c>
      <c r="F22" s="90">
        <f t="shared" si="6"/>
        <v>0</v>
      </c>
      <c r="G22" s="92">
        <v>0</v>
      </c>
      <c r="H22" s="93">
        <v>0</v>
      </c>
    </row>
    <row r="23" spans="1:8" x14ac:dyDescent="0.25">
      <c r="A23" s="94">
        <v>7</v>
      </c>
      <c r="B23" s="95" t="s">
        <v>116</v>
      </c>
      <c r="C23" s="96"/>
      <c r="D23" s="91"/>
      <c r="E23" s="91"/>
      <c r="F23" s="91"/>
      <c r="G23" s="92">
        <v>0</v>
      </c>
      <c r="H23" s="93">
        <v>0</v>
      </c>
    </row>
    <row r="24" spans="1:8" x14ac:dyDescent="0.25">
      <c r="A24" s="88"/>
      <c r="B24" s="89" t="s">
        <v>96</v>
      </c>
      <c r="C24" s="90">
        <v>0</v>
      </c>
      <c r="D24" s="91">
        <v>0</v>
      </c>
      <c r="E24" s="91">
        <v>4635</v>
      </c>
      <c r="F24" s="91">
        <v>4634.2299999999996</v>
      </c>
      <c r="G24" s="92">
        <v>0</v>
      </c>
      <c r="H24" s="93">
        <f t="shared" si="3"/>
        <v>99.983387270765903</v>
      </c>
    </row>
    <row r="25" spans="1:8" x14ac:dyDescent="0.25">
      <c r="A25" s="88"/>
      <c r="B25" s="89" t="s">
        <v>97</v>
      </c>
      <c r="C25" s="90">
        <v>0</v>
      </c>
      <c r="D25" s="91">
        <v>0</v>
      </c>
      <c r="E25" s="91">
        <v>4635</v>
      </c>
      <c r="F25" s="91">
        <v>4634.2299999999996</v>
      </c>
      <c r="G25" s="92">
        <v>0</v>
      </c>
      <c r="H25" s="93">
        <f t="shared" si="3"/>
        <v>99.983387270765903</v>
      </c>
    </row>
    <row r="26" spans="1:8" x14ac:dyDescent="0.25">
      <c r="A26" s="97"/>
      <c r="B26" s="98" t="s">
        <v>98</v>
      </c>
      <c r="C26" s="90">
        <f>SUM(C24-C25)</f>
        <v>0</v>
      </c>
      <c r="D26" s="99">
        <v>0</v>
      </c>
      <c r="E26" s="99">
        <v>0</v>
      </c>
      <c r="F26" s="99">
        <f>SUM(F24-F25)</f>
        <v>0</v>
      </c>
      <c r="G26" s="92">
        <v>0</v>
      </c>
      <c r="H26" s="93">
        <v>0</v>
      </c>
    </row>
    <row r="27" spans="1:8" x14ac:dyDescent="0.25">
      <c r="A27" s="100"/>
      <c r="B27" s="101" t="s">
        <v>102</v>
      </c>
      <c r="C27" s="96">
        <f>SUM(+C12+C16+C20+C24+C8)</f>
        <v>767394.97</v>
      </c>
      <c r="D27" s="96">
        <f t="shared" ref="D27" si="7">SUM(+D12+D16+D20+D24)</f>
        <v>844660</v>
      </c>
      <c r="E27" s="96">
        <f>SUM(+E12+E16+E20+E24+E8)</f>
        <v>1048040.4</v>
      </c>
      <c r="F27" s="96">
        <f>SUM(+F12+F16+F20+F24+F8)</f>
        <v>928930.26</v>
      </c>
      <c r="G27" s="102">
        <f t="shared" si="2"/>
        <v>121.04982392574193</v>
      </c>
      <c r="H27" s="103">
        <f t="shared" si="3"/>
        <v>88.634966743648434</v>
      </c>
    </row>
    <row r="28" spans="1:8" x14ac:dyDescent="0.25">
      <c r="A28" s="100"/>
      <c r="B28" s="101" t="s">
        <v>103</v>
      </c>
      <c r="C28" s="96">
        <f>SUM(C13+C17+C21+C25+C9)</f>
        <v>795484.34000000008</v>
      </c>
      <c r="D28" s="96">
        <f t="shared" ref="D28" si="8">SUM(D13+D17+D21+D25)</f>
        <v>867018</v>
      </c>
      <c r="E28" s="96">
        <f>SUM(E13+E17+E21+E25+E9)</f>
        <v>1104423.3999999999</v>
      </c>
      <c r="F28" s="96">
        <f>SUM(F13+F17+F21+F25+F9)</f>
        <v>962549.86</v>
      </c>
      <c r="G28" s="102">
        <f t="shared" si="2"/>
        <v>121.00173587326684</v>
      </c>
      <c r="H28" s="103">
        <f t="shared" si="3"/>
        <v>87.154062472779927</v>
      </c>
    </row>
    <row r="29" spans="1:8" x14ac:dyDescent="0.25">
      <c r="A29" s="100"/>
      <c r="B29" s="101" t="s">
        <v>98</v>
      </c>
      <c r="C29" s="96">
        <f>SUM(C14+C18+C22+C26)</f>
        <v>-28089.369999999988</v>
      </c>
      <c r="D29" s="96">
        <f t="shared" ref="D29:F29" si="9">SUM(D14+D18+D22+D26)</f>
        <v>-22358</v>
      </c>
      <c r="E29" s="96">
        <f t="shared" si="9"/>
        <v>-56383</v>
      </c>
      <c r="F29" s="96">
        <f t="shared" si="9"/>
        <v>-33619.599999999991</v>
      </c>
      <c r="G29" s="102">
        <f t="shared" si="2"/>
        <v>119.68798161012512</v>
      </c>
      <c r="H29" s="103">
        <f t="shared" si="3"/>
        <v>59.627192593512213</v>
      </c>
    </row>
  </sheetData>
  <mergeCells count="1">
    <mergeCell ref="C3:E3"/>
  </mergeCells>
  <pageMargins left="0.7" right="0.7" top="0.75" bottom="0.75" header="0.3" footer="0.3"/>
  <pageSetup paperSize="9"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D159"/>
  <sheetViews>
    <sheetView tabSelected="1" topLeftCell="A4" workbookViewId="0">
      <selection activeCell="R18" sqref="R18"/>
    </sheetView>
  </sheetViews>
  <sheetFormatPr defaultRowHeight="15" x14ac:dyDescent="0.25"/>
  <cols>
    <col min="1" max="1" width="50.5703125" customWidth="1"/>
    <col min="2" max="2" width="29" customWidth="1"/>
    <col min="3" max="3" width="34.140625" customWidth="1"/>
    <col min="4" max="4" width="20.28515625" customWidth="1"/>
    <col min="5" max="5" width="10.7109375" customWidth="1"/>
  </cols>
  <sheetData>
    <row r="2" spans="1:4" x14ac:dyDescent="0.25">
      <c r="A2" s="143" t="s">
        <v>117</v>
      </c>
      <c r="B2" s="143"/>
      <c r="C2" s="143"/>
    </row>
    <row r="3" spans="1:4" x14ac:dyDescent="0.25">
      <c r="A3" s="143" t="s">
        <v>172</v>
      </c>
      <c r="B3" s="143"/>
      <c r="C3" s="143"/>
    </row>
    <row r="4" spans="1:4" x14ac:dyDescent="0.25">
      <c r="A4" s="144" t="s">
        <v>118</v>
      </c>
      <c r="B4" s="144"/>
      <c r="C4" s="144"/>
    </row>
    <row r="5" spans="1:4" ht="15.75" thickBot="1" x14ac:dyDescent="0.3">
      <c r="A5" s="104"/>
      <c r="B5" s="104"/>
      <c r="C5" s="104"/>
    </row>
    <row r="6" spans="1:4" ht="26.25" thickBot="1" x14ac:dyDescent="0.3">
      <c r="A6" s="105" t="s">
        <v>0</v>
      </c>
      <c r="B6" s="105" t="s">
        <v>119</v>
      </c>
      <c r="C6" s="105" t="s">
        <v>120</v>
      </c>
      <c r="D6" s="106" t="s">
        <v>121</v>
      </c>
    </row>
    <row r="7" spans="1:4" x14ac:dyDescent="0.25">
      <c r="A7" s="16" t="s">
        <v>122</v>
      </c>
      <c r="B7" s="17">
        <f>SUM(B8)</f>
        <v>1104423.3999999999</v>
      </c>
      <c r="C7" s="17">
        <f>SUM(C8)</f>
        <v>962549.8600000001</v>
      </c>
      <c r="D7" s="17">
        <f>SUM(C7/B7*100)</f>
        <v>87.154062472779927</v>
      </c>
    </row>
    <row r="8" spans="1:4" x14ac:dyDescent="0.25">
      <c r="A8" s="18" t="s">
        <v>123</v>
      </c>
      <c r="B8" s="19">
        <f>SUM(B9)</f>
        <v>1104423.3999999999</v>
      </c>
      <c r="C8" s="19">
        <f>SUM(C9)</f>
        <v>962549.8600000001</v>
      </c>
      <c r="D8" s="17">
        <f t="shared" ref="D8:D43" si="0">SUM(C8/B8*100)</f>
        <v>87.154062472779927</v>
      </c>
    </row>
    <row r="9" spans="1:4" x14ac:dyDescent="0.25">
      <c r="A9" s="18" t="s">
        <v>124</v>
      </c>
      <c r="B9" s="19">
        <f>SUM(B10+B41+B72+B143+B148)</f>
        <v>1104423.3999999999</v>
      </c>
      <c r="C9" s="19">
        <f>SUM(C10+C41+C72+C143+C148)</f>
        <v>962549.8600000001</v>
      </c>
      <c r="D9" s="17">
        <f t="shared" si="0"/>
        <v>87.154062472779927</v>
      </c>
    </row>
    <row r="10" spans="1:4" x14ac:dyDescent="0.25">
      <c r="A10" s="16" t="s">
        <v>125</v>
      </c>
      <c r="B10" s="17">
        <f>SUM(B14+B25+B32)</f>
        <v>160102.39999999999</v>
      </c>
      <c r="C10" s="17">
        <f>SUM(C14+C25+C32)</f>
        <v>160102.39999999999</v>
      </c>
      <c r="D10" s="17">
        <f t="shared" si="0"/>
        <v>100</v>
      </c>
    </row>
    <row r="11" spans="1:4" ht="26.25" x14ac:dyDescent="0.25">
      <c r="A11" s="18" t="s">
        <v>126</v>
      </c>
      <c r="B11" s="19">
        <f t="shared" ref="B11:C14" si="1">SUM(B12)</f>
        <v>30000</v>
      </c>
      <c r="C11" s="19">
        <f t="shared" si="1"/>
        <v>30000</v>
      </c>
      <c r="D11" s="17">
        <f t="shared" si="0"/>
        <v>100</v>
      </c>
    </row>
    <row r="12" spans="1:4" x14ac:dyDescent="0.25">
      <c r="A12" s="18" t="s">
        <v>127</v>
      </c>
      <c r="B12" s="19">
        <f t="shared" si="1"/>
        <v>30000</v>
      </c>
      <c r="C12" s="19">
        <f t="shared" si="1"/>
        <v>30000</v>
      </c>
      <c r="D12" s="17">
        <f t="shared" si="0"/>
        <v>100</v>
      </c>
    </row>
    <row r="13" spans="1:4" x14ac:dyDescent="0.25">
      <c r="A13" s="18" t="s">
        <v>128</v>
      </c>
      <c r="B13" s="19">
        <f t="shared" si="1"/>
        <v>30000</v>
      </c>
      <c r="C13" s="19">
        <f>SUM(C14)</f>
        <v>30000</v>
      </c>
      <c r="D13" s="17">
        <f t="shared" si="0"/>
        <v>100</v>
      </c>
    </row>
    <row r="14" spans="1:4" x14ac:dyDescent="0.25">
      <c r="A14" s="16" t="s">
        <v>80</v>
      </c>
      <c r="B14" s="17">
        <f t="shared" si="1"/>
        <v>30000</v>
      </c>
      <c r="C14" s="17">
        <f t="shared" si="1"/>
        <v>30000</v>
      </c>
      <c r="D14" s="17">
        <f t="shared" si="0"/>
        <v>100</v>
      </c>
    </row>
    <row r="15" spans="1:4" x14ac:dyDescent="0.25">
      <c r="A15" s="16" t="s">
        <v>37</v>
      </c>
      <c r="B15" s="17">
        <f>SUM(B16+B18)</f>
        <v>30000</v>
      </c>
      <c r="C15" s="17">
        <f>SUM(C16+C18)</f>
        <v>30000</v>
      </c>
      <c r="D15" s="17">
        <f t="shared" si="0"/>
        <v>100</v>
      </c>
    </row>
    <row r="16" spans="1:4" x14ac:dyDescent="0.25">
      <c r="A16" s="16" t="s">
        <v>38</v>
      </c>
      <c r="B16" s="17">
        <v>17238.21</v>
      </c>
      <c r="C16" s="17">
        <f>SUM(C17)</f>
        <v>17238.21</v>
      </c>
      <c r="D16" s="17">
        <f t="shared" si="0"/>
        <v>100</v>
      </c>
    </row>
    <row r="17" spans="1:4" ht="26.25" x14ac:dyDescent="0.25">
      <c r="A17" s="18" t="s">
        <v>40</v>
      </c>
      <c r="B17" s="18"/>
      <c r="C17" s="19">
        <v>17238.21</v>
      </c>
      <c r="D17" s="17">
        <v>0</v>
      </c>
    </row>
    <row r="18" spans="1:4" x14ac:dyDescent="0.25">
      <c r="A18" s="16" t="s">
        <v>50</v>
      </c>
      <c r="B18" s="17">
        <v>12761.79</v>
      </c>
      <c r="C18" s="17">
        <f>SUM(C19+C20+C21)</f>
        <v>12761.79</v>
      </c>
      <c r="D18" s="17">
        <f t="shared" si="0"/>
        <v>100</v>
      </c>
    </row>
    <row r="19" spans="1:4" x14ac:dyDescent="0.25">
      <c r="A19" s="18" t="s">
        <v>52</v>
      </c>
      <c r="B19" s="18"/>
      <c r="C19" s="19">
        <v>11445.5</v>
      </c>
      <c r="D19" s="17">
        <v>0</v>
      </c>
    </row>
    <row r="20" spans="1:4" x14ac:dyDescent="0.25">
      <c r="A20" s="18" t="s">
        <v>54</v>
      </c>
      <c r="B20" s="18"/>
      <c r="C20" s="19">
        <v>636</v>
      </c>
      <c r="D20" s="17">
        <v>0</v>
      </c>
    </row>
    <row r="21" spans="1:4" x14ac:dyDescent="0.25">
      <c r="A21" s="18" t="s">
        <v>56</v>
      </c>
      <c r="B21" s="18"/>
      <c r="C21" s="19">
        <v>680.29</v>
      </c>
      <c r="D21" s="17">
        <v>0</v>
      </c>
    </row>
    <row r="22" spans="1:4" x14ac:dyDescent="0.25">
      <c r="A22" s="18" t="s">
        <v>129</v>
      </c>
      <c r="B22" s="19">
        <f t="shared" ref="B22:C26" si="2">SUM(B23)</f>
        <v>3000</v>
      </c>
      <c r="C22" s="19">
        <f t="shared" si="2"/>
        <v>3000</v>
      </c>
      <c r="D22" s="17">
        <f t="shared" si="0"/>
        <v>100</v>
      </c>
    </row>
    <row r="23" spans="1:4" x14ac:dyDescent="0.25">
      <c r="A23" s="18" t="s">
        <v>127</v>
      </c>
      <c r="B23" s="19">
        <f t="shared" si="2"/>
        <v>3000</v>
      </c>
      <c r="C23" s="19">
        <f t="shared" si="2"/>
        <v>3000</v>
      </c>
      <c r="D23" s="17">
        <f t="shared" si="0"/>
        <v>100</v>
      </c>
    </row>
    <row r="24" spans="1:4" x14ac:dyDescent="0.25">
      <c r="A24" s="18" t="s">
        <v>128</v>
      </c>
      <c r="B24" s="19">
        <f t="shared" si="2"/>
        <v>3000</v>
      </c>
      <c r="C24" s="19">
        <f t="shared" si="2"/>
        <v>3000</v>
      </c>
      <c r="D24" s="17">
        <f t="shared" si="0"/>
        <v>100</v>
      </c>
    </row>
    <row r="25" spans="1:4" x14ac:dyDescent="0.25">
      <c r="A25" s="16" t="s">
        <v>80</v>
      </c>
      <c r="B25" s="17">
        <f t="shared" si="2"/>
        <v>3000</v>
      </c>
      <c r="C25" s="17">
        <f t="shared" si="2"/>
        <v>3000</v>
      </c>
      <c r="D25" s="17">
        <f t="shared" si="0"/>
        <v>100</v>
      </c>
    </row>
    <row r="26" spans="1:4" x14ac:dyDescent="0.25">
      <c r="A26" s="16" t="s">
        <v>37</v>
      </c>
      <c r="B26" s="17">
        <f t="shared" si="2"/>
        <v>3000</v>
      </c>
      <c r="C26" s="17">
        <f t="shared" si="2"/>
        <v>3000</v>
      </c>
      <c r="D26" s="17">
        <f t="shared" si="0"/>
        <v>100</v>
      </c>
    </row>
    <row r="27" spans="1:4" x14ac:dyDescent="0.25">
      <c r="A27" s="16" t="s">
        <v>50</v>
      </c>
      <c r="B27" s="17">
        <v>3000</v>
      </c>
      <c r="C27" s="17">
        <f>SUM(C28)</f>
        <v>3000</v>
      </c>
      <c r="D27" s="17">
        <f t="shared" si="0"/>
        <v>100</v>
      </c>
    </row>
    <row r="28" spans="1:4" x14ac:dyDescent="0.25">
      <c r="A28" s="18" t="s">
        <v>52</v>
      </c>
      <c r="B28" s="18"/>
      <c r="C28" s="19">
        <v>3000</v>
      </c>
      <c r="D28" s="17">
        <v>0</v>
      </c>
    </row>
    <row r="29" spans="1:4" x14ac:dyDescent="0.25">
      <c r="A29" s="18" t="s">
        <v>130</v>
      </c>
      <c r="B29" s="19">
        <f t="shared" ref="B29:C31" si="3">SUM(B30)</f>
        <v>127102.39999999999</v>
      </c>
      <c r="C29" s="19">
        <f t="shared" si="3"/>
        <v>127102.39999999999</v>
      </c>
      <c r="D29" s="17">
        <f t="shared" si="0"/>
        <v>100</v>
      </c>
    </row>
    <row r="30" spans="1:4" x14ac:dyDescent="0.25">
      <c r="A30" s="18" t="s">
        <v>127</v>
      </c>
      <c r="B30" s="19">
        <f t="shared" si="3"/>
        <v>127102.39999999999</v>
      </c>
      <c r="C30" s="19">
        <f t="shared" si="3"/>
        <v>127102.39999999999</v>
      </c>
      <c r="D30" s="17">
        <f t="shared" si="0"/>
        <v>100</v>
      </c>
    </row>
    <row r="31" spans="1:4" x14ac:dyDescent="0.25">
      <c r="A31" s="18" t="s">
        <v>128</v>
      </c>
      <c r="B31" s="19">
        <f t="shared" si="3"/>
        <v>127102.39999999999</v>
      </c>
      <c r="C31" s="19">
        <f t="shared" si="3"/>
        <v>127102.39999999999</v>
      </c>
      <c r="D31" s="17">
        <f t="shared" si="0"/>
        <v>100</v>
      </c>
    </row>
    <row r="32" spans="1:4" x14ac:dyDescent="0.25">
      <c r="A32" s="16" t="s">
        <v>80</v>
      </c>
      <c r="B32" s="17">
        <f>SUM(B33+B39)</f>
        <v>127102.39999999999</v>
      </c>
      <c r="C32" s="17">
        <f>SUM(C33+C39)</f>
        <v>127102.39999999999</v>
      </c>
      <c r="D32" s="17">
        <f t="shared" si="0"/>
        <v>100</v>
      </c>
    </row>
    <row r="33" spans="1:4" x14ac:dyDescent="0.25">
      <c r="A33" s="16" t="s">
        <v>37</v>
      </c>
      <c r="B33" s="17">
        <f>SUM(B34)</f>
        <v>126029.84</v>
      </c>
      <c r="C33" s="17">
        <f>SUM(C34)</f>
        <v>126029.84</v>
      </c>
      <c r="D33" s="17">
        <f t="shared" si="0"/>
        <v>100</v>
      </c>
    </row>
    <row r="34" spans="1:4" x14ac:dyDescent="0.25">
      <c r="A34" s="16" t="s">
        <v>43</v>
      </c>
      <c r="B34" s="17">
        <v>126029.84</v>
      </c>
      <c r="C34" s="17">
        <f>SUM(C35+C36+C37+C38)</f>
        <v>126029.84</v>
      </c>
      <c r="D34" s="17">
        <f t="shared" si="0"/>
        <v>100</v>
      </c>
    </row>
    <row r="35" spans="1:4" x14ac:dyDescent="0.25">
      <c r="A35" s="18" t="s">
        <v>44</v>
      </c>
      <c r="B35" s="18"/>
      <c r="C35" s="19">
        <v>12601.7</v>
      </c>
      <c r="D35" s="17">
        <v>0</v>
      </c>
    </row>
    <row r="36" spans="1:4" x14ac:dyDescent="0.25">
      <c r="A36" s="18" t="s">
        <v>45</v>
      </c>
      <c r="B36" s="18"/>
      <c r="C36" s="19">
        <v>102907.64</v>
      </c>
      <c r="D36" s="17">
        <v>0</v>
      </c>
    </row>
    <row r="37" spans="1:4" x14ac:dyDescent="0.25">
      <c r="A37" s="18" t="s">
        <v>46</v>
      </c>
      <c r="B37" s="18"/>
      <c r="C37" s="19">
        <v>7970.35</v>
      </c>
      <c r="D37" s="17">
        <v>0</v>
      </c>
    </row>
    <row r="38" spans="1:4" x14ac:dyDescent="0.25">
      <c r="A38" s="18" t="s">
        <v>48</v>
      </c>
      <c r="B38" s="18"/>
      <c r="C38" s="19">
        <v>2550.15</v>
      </c>
      <c r="D38" s="17"/>
    </row>
    <row r="39" spans="1:4" x14ac:dyDescent="0.25">
      <c r="A39" s="16" t="s">
        <v>50</v>
      </c>
      <c r="B39" s="17">
        <v>1072.56</v>
      </c>
      <c r="C39" s="17">
        <f>SUM(C40)</f>
        <v>1072.56</v>
      </c>
      <c r="D39" s="17">
        <f t="shared" si="0"/>
        <v>100</v>
      </c>
    </row>
    <row r="40" spans="1:4" x14ac:dyDescent="0.25">
      <c r="A40" s="18" t="s">
        <v>54</v>
      </c>
      <c r="B40" s="18"/>
      <c r="C40" s="19">
        <v>1072.56</v>
      </c>
      <c r="D40" s="17">
        <v>0</v>
      </c>
    </row>
    <row r="41" spans="1:4" ht="26.25" x14ac:dyDescent="0.25">
      <c r="A41" s="16" t="s">
        <v>175</v>
      </c>
      <c r="B41" s="107">
        <f t="shared" ref="B41:C43" si="4">SUM(B42)</f>
        <v>17488</v>
      </c>
      <c r="C41" s="107">
        <f t="shared" si="4"/>
        <v>9898.880000000001</v>
      </c>
      <c r="D41" s="17">
        <f t="shared" si="0"/>
        <v>56.603842634949686</v>
      </c>
    </row>
    <row r="42" spans="1:4" x14ac:dyDescent="0.25">
      <c r="A42" s="18" t="s">
        <v>131</v>
      </c>
      <c r="B42" s="108">
        <f t="shared" si="4"/>
        <v>17488</v>
      </c>
      <c r="C42" s="108">
        <f t="shared" si="4"/>
        <v>9898.880000000001</v>
      </c>
      <c r="D42" s="17">
        <f t="shared" si="0"/>
        <v>56.603842634949686</v>
      </c>
    </row>
    <row r="43" spans="1:4" x14ac:dyDescent="0.25">
      <c r="A43" s="18" t="s">
        <v>132</v>
      </c>
      <c r="B43" s="108">
        <f t="shared" si="4"/>
        <v>17488</v>
      </c>
      <c r="C43" s="108">
        <f t="shared" si="4"/>
        <v>9898.880000000001</v>
      </c>
      <c r="D43" s="17">
        <f t="shared" si="0"/>
        <v>56.603842634949686</v>
      </c>
    </row>
    <row r="44" spans="1:4" x14ac:dyDescent="0.25">
      <c r="A44" s="18" t="s">
        <v>133</v>
      </c>
      <c r="B44" s="19">
        <f>SUM(B45+B64)</f>
        <v>17488</v>
      </c>
      <c r="C44" s="19">
        <f>SUM(C45+C64)</f>
        <v>9898.880000000001</v>
      </c>
      <c r="D44" s="17">
        <f t="shared" ref="D44:D47" si="5">SUM(C44/B44*100)</f>
        <v>56.603842634949686</v>
      </c>
    </row>
    <row r="45" spans="1:4" x14ac:dyDescent="0.25">
      <c r="A45" s="16" t="s">
        <v>80</v>
      </c>
      <c r="B45" s="17">
        <f>SUM(B46+B53)</f>
        <v>15583</v>
      </c>
      <c r="C45" s="17">
        <f>SUM(C46+C53)</f>
        <v>7993.88</v>
      </c>
      <c r="D45" s="17">
        <f t="shared" si="5"/>
        <v>51.298722967336197</v>
      </c>
    </row>
    <row r="46" spans="1:4" x14ac:dyDescent="0.25">
      <c r="A46" s="16" t="s">
        <v>29</v>
      </c>
      <c r="B46" s="17">
        <f>SUM(B47+B49+B51)</f>
        <v>13483</v>
      </c>
      <c r="C46" s="17">
        <f>SUM(C47+C49+C51)</f>
        <v>6053.04</v>
      </c>
      <c r="D46" s="17">
        <f t="shared" si="5"/>
        <v>44.893866350218794</v>
      </c>
    </row>
    <row r="47" spans="1:4" x14ac:dyDescent="0.25">
      <c r="A47" s="16" t="s">
        <v>30</v>
      </c>
      <c r="B47" s="17">
        <v>3000</v>
      </c>
      <c r="C47" s="17">
        <f>SUM(C48)</f>
        <v>2234.37</v>
      </c>
      <c r="D47" s="17">
        <f t="shared" si="5"/>
        <v>74.478999999999999</v>
      </c>
    </row>
    <row r="48" spans="1:4" x14ac:dyDescent="0.25">
      <c r="A48" s="18" t="s">
        <v>31</v>
      </c>
      <c r="B48" s="18"/>
      <c r="C48" s="19">
        <v>2234.37</v>
      </c>
      <c r="D48" s="17">
        <v>0</v>
      </c>
    </row>
    <row r="49" spans="1:4" x14ac:dyDescent="0.25">
      <c r="A49" s="16" t="s">
        <v>32</v>
      </c>
      <c r="B49" s="17">
        <v>9988</v>
      </c>
      <c r="C49" s="17">
        <f>SUM(C50)</f>
        <v>3450</v>
      </c>
      <c r="D49" s="17">
        <f>SUM(C49/B49*100)</f>
        <v>34.541449739687621</v>
      </c>
    </row>
    <row r="50" spans="1:4" x14ac:dyDescent="0.25">
      <c r="A50" s="18" t="s">
        <v>33</v>
      </c>
      <c r="B50" s="18"/>
      <c r="C50" s="19">
        <v>3450</v>
      </c>
      <c r="D50" s="17">
        <v>0</v>
      </c>
    </row>
    <row r="51" spans="1:4" x14ac:dyDescent="0.25">
      <c r="A51" s="16" t="s">
        <v>34</v>
      </c>
      <c r="B51" s="17">
        <v>495</v>
      </c>
      <c r="C51" s="17">
        <f>SUM(C52)</f>
        <v>368.67</v>
      </c>
      <c r="D51" s="17">
        <f>SUM(C51/B51*100)</f>
        <v>74.478787878787884</v>
      </c>
    </row>
    <row r="52" spans="1:4" x14ac:dyDescent="0.25">
      <c r="A52" s="18" t="s">
        <v>35</v>
      </c>
      <c r="B52" s="18"/>
      <c r="C52" s="19">
        <v>368.67</v>
      </c>
      <c r="D52" s="17">
        <v>0</v>
      </c>
    </row>
    <row r="53" spans="1:4" x14ac:dyDescent="0.25">
      <c r="A53" s="16" t="s">
        <v>37</v>
      </c>
      <c r="B53" s="17">
        <f>SUM(B54+B57+B60)</f>
        <v>2100</v>
      </c>
      <c r="C53" s="17">
        <f>SUM(C54+C57+C60)</f>
        <v>1940.8400000000001</v>
      </c>
      <c r="D53" s="17">
        <f>SUM(C53/B53*100)</f>
        <v>92.420952380952386</v>
      </c>
    </row>
    <row r="54" spans="1:4" x14ac:dyDescent="0.25">
      <c r="A54" s="16" t="s">
        <v>43</v>
      </c>
      <c r="B54" s="17">
        <v>200</v>
      </c>
      <c r="C54" s="17">
        <f>SUM(C55+C56)</f>
        <v>134.03</v>
      </c>
      <c r="D54" s="17">
        <f>SUM(C54/B54*100)</f>
        <v>67.015000000000001</v>
      </c>
    </row>
    <row r="55" spans="1:4" x14ac:dyDescent="0.25">
      <c r="A55" s="18" t="s">
        <v>45</v>
      </c>
      <c r="B55" s="18"/>
      <c r="C55" s="19">
        <v>0</v>
      </c>
      <c r="D55" s="17">
        <v>0</v>
      </c>
    </row>
    <row r="56" spans="1:4" x14ac:dyDescent="0.25">
      <c r="A56" s="18" t="s">
        <v>46</v>
      </c>
      <c r="B56" s="18"/>
      <c r="C56" s="19">
        <v>134.03</v>
      </c>
      <c r="D56" s="17">
        <v>0</v>
      </c>
    </row>
    <row r="57" spans="1:4" x14ac:dyDescent="0.25">
      <c r="A57" s="16" t="s">
        <v>50</v>
      </c>
      <c r="B57" s="17">
        <v>100</v>
      </c>
      <c r="C57" s="17">
        <f>SUM(C58+C59)</f>
        <v>72.349999999999994</v>
      </c>
      <c r="D57" s="17">
        <f>SUM(C57/B57*100)</f>
        <v>72.349999999999994</v>
      </c>
    </row>
    <row r="58" spans="1:4" x14ac:dyDescent="0.25">
      <c r="A58" s="18" t="s">
        <v>54</v>
      </c>
      <c r="B58" s="18"/>
      <c r="C58" s="19">
        <v>72.349999999999994</v>
      </c>
      <c r="D58" s="17">
        <v>0</v>
      </c>
    </row>
    <row r="59" spans="1:4" x14ac:dyDescent="0.25">
      <c r="A59" s="18" t="s">
        <v>57</v>
      </c>
      <c r="B59" s="18"/>
      <c r="C59" s="19">
        <v>0</v>
      </c>
      <c r="D59" s="17">
        <v>0</v>
      </c>
    </row>
    <row r="60" spans="1:4" x14ac:dyDescent="0.25">
      <c r="A60" s="16" t="s">
        <v>60</v>
      </c>
      <c r="B60" s="17">
        <v>1800</v>
      </c>
      <c r="C60" s="17">
        <f>SUM(C61+C62+C63)</f>
        <v>1734.46</v>
      </c>
      <c r="D60" s="17">
        <f>SUM(C60/B60*100)</f>
        <v>96.358888888888899</v>
      </c>
    </row>
    <row r="61" spans="1:4" x14ac:dyDescent="0.25">
      <c r="A61" s="18" t="s">
        <v>61</v>
      </c>
      <c r="B61" s="18"/>
      <c r="C61" s="108">
        <v>0</v>
      </c>
      <c r="D61" s="17">
        <v>0</v>
      </c>
    </row>
    <row r="62" spans="1:4" x14ac:dyDescent="0.25">
      <c r="A62" s="18" t="s">
        <v>62</v>
      </c>
      <c r="B62" s="18"/>
      <c r="C62" s="19">
        <v>1650</v>
      </c>
      <c r="D62" s="17">
        <v>0</v>
      </c>
    </row>
    <row r="63" spans="1:4" x14ac:dyDescent="0.25">
      <c r="A63" s="18" t="s">
        <v>64</v>
      </c>
      <c r="B63" s="18"/>
      <c r="C63" s="19">
        <v>84.46</v>
      </c>
      <c r="D63" s="17">
        <v>0</v>
      </c>
    </row>
    <row r="64" spans="1:4" x14ac:dyDescent="0.25">
      <c r="A64" s="16" t="s">
        <v>81</v>
      </c>
      <c r="B64" s="17">
        <f>SUM(B65+B69)</f>
        <v>1905</v>
      </c>
      <c r="C64" s="17">
        <f>SUM(C65)</f>
        <v>1905</v>
      </c>
      <c r="D64" s="17">
        <f>SUM(C64/B64*100)</f>
        <v>100</v>
      </c>
    </row>
    <row r="65" spans="1:4" ht="26.25" x14ac:dyDescent="0.25">
      <c r="A65" s="16" t="s">
        <v>70</v>
      </c>
      <c r="B65" s="17">
        <f>SUM(B66)</f>
        <v>1905</v>
      </c>
      <c r="C65" s="17">
        <f>SUM(C66+C69)</f>
        <v>1905</v>
      </c>
      <c r="D65" s="17">
        <f>SUM(C65/B65*100)</f>
        <v>100</v>
      </c>
    </row>
    <row r="66" spans="1:4" x14ac:dyDescent="0.25">
      <c r="A66" s="16" t="s">
        <v>71</v>
      </c>
      <c r="B66" s="17">
        <v>1905</v>
      </c>
      <c r="C66" s="17">
        <f>SUM(C67)</f>
        <v>1905</v>
      </c>
      <c r="D66" s="17">
        <f>SUM(C66/B66*100)</f>
        <v>100</v>
      </c>
    </row>
    <row r="67" spans="1:4" x14ac:dyDescent="0.25">
      <c r="A67" s="18" t="s">
        <v>72</v>
      </c>
      <c r="B67" s="18"/>
      <c r="C67" s="19">
        <v>1905</v>
      </c>
      <c r="D67" s="17">
        <v>0</v>
      </c>
    </row>
    <row r="68" spans="1:4" x14ac:dyDescent="0.25">
      <c r="A68" s="18" t="s">
        <v>73</v>
      </c>
      <c r="B68" s="18"/>
      <c r="C68" s="19">
        <v>0</v>
      </c>
      <c r="D68" s="17">
        <v>0</v>
      </c>
    </row>
    <row r="69" spans="1:4" ht="26.25" x14ac:dyDescent="0.25">
      <c r="A69" s="16" t="s">
        <v>76</v>
      </c>
      <c r="B69" s="17">
        <f>SUM(B70)</f>
        <v>0</v>
      </c>
      <c r="C69" s="17">
        <f>SUM(C70)</f>
        <v>0</v>
      </c>
      <c r="D69" s="17">
        <v>0</v>
      </c>
    </row>
    <row r="70" spans="1:4" x14ac:dyDescent="0.25">
      <c r="A70" s="16" t="s">
        <v>77</v>
      </c>
      <c r="B70" s="17">
        <v>0</v>
      </c>
      <c r="C70" s="19">
        <f>SUM(C71)</f>
        <v>0</v>
      </c>
      <c r="D70" s="17">
        <v>0</v>
      </c>
    </row>
    <row r="71" spans="1:4" x14ac:dyDescent="0.25">
      <c r="A71" s="18" t="s">
        <v>78</v>
      </c>
      <c r="B71" s="19"/>
      <c r="C71" s="19">
        <v>0</v>
      </c>
      <c r="D71" s="17">
        <v>0</v>
      </c>
    </row>
    <row r="72" spans="1:4" x14ac:dyDescent="0.25">
      <c r="A72" s="16" t="s">
        <v>176</v>
      </c>
      <c r="B72" s="17">
        <f>SUM(B73+B91+B84)</f>
        <v>188833</v>
      </c>
      <c r="C72" s="17">
        <f>SUM(C73+C91+C84)</f>
        <v>173206.06000000003</v>
      </c>
      <c r="D72" s="17">
        <f t="shared" ref="D72:D139" si="6">SUM(C72/B72*100)</f>
        <v>91.724465533037147</v>
      </c>
    </row>
    <row r="73" spans="1:4" x14ac:dyDescent="0.25">
      <c r="A73" s="16" t="s">
        <v>177</v>
      </c>
      <c r="B73" s="17">
        <f>SUM(B74)</f>
        <v>15700</v>
      </c>
      <c r="C73" s="17">
        <f>SUM(C74)</f>
        <v>15700</v>
      </c>
      <c r="D73" s="17">
        <f t="shared" si="6"/>
        <v>100</v>
      </c>
    </row>
    <row r="74" spans="1:4" x14ac:dyDescent="0.25">
      <c r="A74" s="18" t="s">
        <v>178</v>
      </c>
      <c r="B74" s="17">
        <f>SUM(B75)</f>
        <v>15700</v>
      </c>
      <c r="C74" s="17">
        <f>SUM(C75)</f>
        <v>15700</v>
      </c>
      <c r="D74" s="17">
        <f t="shared" si="6"/>
        <v>100</v>
      </c>
    </row>
    <row r="75" spans="1:4" x14ac:dyDescent="0.25">
      <c r="A75" s="18" t="s">
        <v>179</v>
      </c>
      <c r="B75" s="132">
        <f>SUM(B76+B80)</f>
        <v>15700</v>
      </c>
      <c r="C75" s="132">
        <f>SUM(C76+C80)</f>
        <v>15700</v>
      </c>
      <c r="D75" s="17">
        <f t="shared" si="6"/>
        <v>100</v>
      </c>
    </row>
    <row r="76" spans="1:4" x14ac:dyDescent="0.25">
      <c r="A76" s="16" t="s">
        <v>80</v>
      </c>
      <c r="B76" s="17">
        <f>SUM(B77)</f>
        <v>700</v>
      </c>
      <c r="C76" s="17">
        <f>SUM(C77)</f>
        <v>700</v>
      </c>
      <c r="D76" s="17">
        <f t="shared" si="6"/>
        <v>100</v>
      </c>
    </row>
    <row r="77" spans="1:4" x14ac:dyDescent="0.25">
      <c r="A77" s="16" t="s">
        <v>37</v>
      </c>
      <c r="B77" s="17">
        <f>SUM(B78)</f>
        <v>700</v>
      </c>
      <c r="C77" s="17">
        <f>SUM(C78)</f>
        <v>700</v>
      </c>
      <c r="D77" s="17">
        <f t="shared" si="6"/>
        <v>100</v>
      </c>
    </row>
    <row r="78" spans="1:4" x14ac:dyDescent="0.25">
      <c r="A78" s="18" t="s">
        <v>50</v>
      </c>
      <c r="B78" s="19">
        <v>700</v>
      </c>
      <c r="C78" s="19">
        <v>700</v>
      </c>
      <c r="D78" s="17">
        <f t="shared" si="6"/>
        <v>100</v>
      </c>
    </row>
    <row r="79" spans="1:4" x14ac:dyDescent="0.25">
      <c r="A79" s="16" t="s">
        <v>51</v>
      </c>
      <c r="B79" s="17"/>
      <c r="C79" s="19">
        <v>700</v>
      </c>
      <c r="D79" s="17">
        <v>0</v>
      </c>
    </row>
    <row r="80" spans="1:4" x14ac:dyDescent="0.25">
      <c r="A80" s="16" t="s">
        <v>81</v>
      </c>
      <c r="B80" s="17">
        <f>SUM(B81)</f>
        <v>15000</v>
      </c>
      <c r="C80" s="17">
        <f t="shared" ref="C80:C81" si="7">SUM(C81)</f>
        <v>15000</v>
      </c>
      <c r="D80" s="17">
        <f t="shared" si="6"/>
        <v>100</v>
      </c>
    </row>
    <row r="81" spans="1:4" ht="26.25" x14ac:dyDescent="0.25">
      <c r="A81" s="16" t="s">
        <v>76</v>
      </c>
      <c r="B81" s="17">
        <f>SUM(B82)</f>
        <v>15000</v>
      </c>
      <c r="C81" s="17">
        <f t="shared" si="7"/>
        <v>15000</v>
      </c>
      <c r="D81" s="17">
        <f t="shared" si="6"/>
        <v>100</v>
      </c>
    </row>
    <row r="82" spans="1:4" x14ac:dyDescent="0.25">
      <c r="A82" s="18" t="s">
        <v>77</v>
      </c>
      <c r="B82" s="19">
        <v>15000</v>
      </c>
      <c r="C82" s="19">
        <v>15000</v>
      </c>
      <c r="D82" s="17">
        <f t="shared" si="6"/>
        <v>100</v>
      </c>
    </row>
    <row r="83" spans="1:4" x14ac:dyDescent="0.25">
      <c r="A83" s="18" t="s">
        <v>78</v>
      </c>
      <c r="B83" s="19"/>
      <c r="C83" s="19"/>
      <c r="D83" s="17">
        <v>0</v>
      </c>
    </row>
    <row r="84" spans="1:4" ht="26.25" x14ac:dyDescent="0.25">
      <c r="A84" s="16" t="s">
        <v>180</v>
      </c>
      <c r="B84" s="17">
        <f t="shared" ref="B84:C86" si="8">SUM(B85)</f>
        <v>4635</v>
      </c>
      <c r="C84" s="17">
        <f t="shared" si="8"/>
        <v>4634.2299999999996</v>
      </c>
      <c r="D84" s="17">
        <f t="shared" si="6"/>
        <v>99.983387270765903</v>
      </c>
    </row>
    <row r="85" spans="1:4" x14ac:dyDescent="0.25">
      <c r="A85" s="18" t="s">
        <v>132</v>
      </c>
      <c r="B85" s="17">
        <f t="shared" si="8"/>
        <v>4635</v>
      </c>
      <c r="C85" s="17">
        <f t="shared" si="8"/>
        <v>4634.2299999999996</v>
      </c>
      <c r="D85" s="17">
        <f t="shared" si="6"/>
        <v>99.983387270765903</v>
      </c>
    </row>
    <row r="86" spans="1:4" x14ac:dyDescent="0.25">
      <c r="A86" s="18" t="s">
        <v>181</v>
      </c>
      <c r="B86" s="17">
        <f t="shared" si="8"/>
        <v>4635</v>
      </c>
      <c r="C86" s="17">
        <f t="shared" si="8"/>
        <v>4634.2299999999996</v>
      </c>
      <c r="D86" s="17">
        <f t="shared" si="6"/>
        <v>99.983387270765903</v>
      </c>
    </row>
    <row r="87" spans="1:4" x14ac:dyDescent="0.25">
      <c r="A87" s="18" t="s">
        <v>80</v>
      </c>
      <c r="B87" s="19">
        <f>SUM(B88)</f>
        <v>4635</v>
      </c>
      <c r="C87" s="19">
        <v>4634.2299999999996</v>
      </c>
      <c r="D87" s="17">
        <f t="shared" si="6"/>
        <v>99.983387270765903</v>
      </c>
    </row>
    <row r="88" spans="1:4" x14ac:dyDescent="0.25">
      <c r="A88" s="18" t="s">
        <v>37</v>
      </c>
      <c r="B88" s="19">
        <f>SUM(B89)</f>
        <v>4635</v>
      </c>
      <c r="C88" s="19">
        <f>SUM(C89)</f>
        <v>4634.2299999999996</v>
      </c>
      <c r="D88" s="17">
        <f t="shared" si="6"/>
        <v>99.983387270765903</v>
      </c>
    </row>
    <row r="89" spans="1:4" x14ac:dyDescent="0.25">
      <c r="A89" s="18" t="s">
        <v>50</v>
      </c>
      <c r="B89" s="19">
        <v>4635</v>
      </c>
      <c r="C89" s="19">
        <v>4634.2299999999996</v>
      </c>
      <c r="D89" s="17">
        <f t="shared" si="6"/>
        <v>99.983387270765903</v>
      </c>
    </row>
    <row r="90" spans="1:4" x14ac:dyDescent="0.25">
      <c r="A90" s="18" t="s">
        <v>52</v>
      </c>
      <c r="B90" s="19"/>
      <c r="C90" s="19"/>
      <c r="D90" s="17"/>
    </row>
    <row r="91" spans="1:4" x14ac:dyDescent="0.25">
      <c r="A91" s="16" t="s">
        <v>134</v>
      </c>
      <c r="B91" s="17">
        <f>SUM(B92)</f>
        <v>168498</v>
      </c>
      <c r="C91" s="17">
        <f>SUM(C92)</f>
        <v>152871.83000000002</v>
      </c>
      <c r="D91" s="17">
        <f t="shared" si="6"/>
        <v>90.72619853054637</v>
      </c>
    </row>
    <row r="92" spans="1:4" x14ac:dyDescent="0.25">
      <c r="A92" s="18" t="s">
        <v>132</v>
      </c>
      <c r="B92" s="17">
        <f>SUM(B93)</f>
        <v>168498</v>
      </c>
      <c r="C92" s="17">
        <f>SUM(C93)</f>
        <v>152871.83000000002</v>
      </c>
      <c r="D92" s="17">
        <f t="shared" si="6"/>
        <v>90.72619853054637</v>
      </c>
    </row>
    <row r="93" spans="1:4" x14ac:dyDescent="0.25">
      <c r="A93" s="18" t="s">
        <v>165</v>
      </c>
      <c r="B93" s="17">
        <f>SUM(B94+B125)</f>
        <v>168498</v>
      </c>
      <c r="C93" s="17">
        <f>SUM(C94+C125)</f>
        <v>152871.83000000002</v>
      </c>
      <c r="D93" s="17">
        <f t="shared" si="6"/>
        <v>90.72619853054637</v>
      </c>
    </row>
    <row r="94" spans="1:4" x14ac:dyDescent="0.25">
      <c r="A94" s="16" t="s">
        <v>80</v>
      </c>
      <c r="B94" s="17">
        <f>SUM(B95+B121)</f>
        <v>135765</v>
      </c>
      <c r="C94" s="17">
        <f>SUM(C95+C121)</f>
        <v>120205.58</v>
      </c>
      <c r="D94" s="17">
        <f t="shared" si="6"/>
        <v>88.53944683828675</v>
      </c>
    </row>
    <row r="95" spans="1:4" x14ac:dyDescent="0.25">
      <c r="A95" s="16" t="s">
        <v>37</v>
      </c>
      <c r="B95" s="17">
        <f>SUM(B96+B100+B106+B115)</f>
        <v>134565</v>
      </c>
      <c r="C95" s="17">
        <f>SUM(C96+C100+C106+C115)</f>
        <v>119348.53</v>
      </c>
      <c r="D95" s="17">
        <f t="shared" si="6"/>
        <v>88.692104187567338</v>
      </c>
    </row>
    <row r="96" spans="1:4" x14ac:dyDescent="0.25">
      <c r="A96" s="16" t="s">
        <v>38</v>
      </c>
      <c r="B96" s="17">
        <v>12800</v>
      </c>
      <c r="C96" s="17">
        <f>SUM(C97+C98+C99)</f>
        <v>11627.45</v>
      </c>
      <c r="D96" s="17">
        <f t="shared" si="6"/>
        <v>90.839453125000006</v>
      </c>
    </row>
    <row r="97" spans="1:4" x14ac:dyDescent="0.25">
      <c r="A97" s="18" t="s">
        <v>39</v>
      </c>
      <c r="B97" s="17"/>
      <c r="C97" s="19">
        <v>10215.120000000001</v>
      </c>
      <c r="D97" s="17">
        <v>0</v>
      </c>
    </row>
    <row r="98" spans="1:4" x14ac:dyDescent="0.25">
      <c r="A98" s="18" t="s">
        <v>41</v>
      </c>
      <c r="B98" s="19"/>
      <c r="C98" s="19">
        <v>1356.98</v>
      </c>
      <c r="D98" s="17">
        <v>0</v>
      </c>
    </row>
    <row r="99" spans="1:4" x14ac:dyDescent="0.25">
      <c r="A99" s="18" t="s">
        <v>42</v>
      </c>
      <c r="B99" s="19"/>
      <c r="C99" s="19">
        <v>55.35</v>
      </c>
      <c r="D99" s="17">
        <v>0</v>
      </c>
    </row>
    <row r="100" spans="1:4" x14ac:dyDescent="0.25">
      <c r="A100" s="16" t="s">
        <v>43</v>
      </c>
      <c r="B100" s="17">
        <v>43260</v>
      </c>
      <c r="C100" s="17">
        <f>SUM(C101+C102+C103+C104+C105)</f>
        <v>38590.950000000004</v>
      </c>
      <c r="D100" s="17">
        <f t="shared" si="6"/>
        <v>89.207004160887664</v>
      </c>
    </row>
    <row r="101" spans="1:4" x14ac:dyDescent="0.25">
      <c r="A101" s="18" t="s">
        <v>44</v>
      </c>
      <c r="B101" s="19"/>
      <c r="C101" s="19">
        <v>1744.28</v>
      </c>
      <c r="D101" s="17">
        <v>0</v>
      </c>
    </row>
    <row r="102" spans="1:4" x14ac:dyDescent="0.25">
      <c r="A102" s="18" t="s">
        <v>46</v>
      </c>
      <c r="B102" s="19"/>
      <c r="C102" s="19">
        <v>30044.400000000001</v>
      </c>
      <c r="D102" s="17">
        <v>0</v>
      </c>
    </row>
    <row r="103" spans="1:4" ht="26.25" x14ac:dyDescent="0.25">
      <c r="A103" s="18" t="s">
        <v>47</v>
      </c>
      <c r="B103" s="17"/>
      <c r="C103" s="19">
        <v>1752.19</v>
      </c>
      <c r="D103" s="17">
        <v>0</v>
      </c>
    </row>
    <row r="104" spans="1:4" x14ac:dyDescent="0.25">
      <c r="A104" s="18" t="s">
        <v>48</v>
      </c>
      <c r="B104" s="19"/>
      <c r="C104" s="19">
        <v>3697.36</v>
      </c>
      <c r="D104" s="17">
        <v>0</v>
      </c>
    </row>
    <row r="105" spans="1:4" x14ac:dyDescent="0.25">
      <c r="A105" s="18" t="s">
        <v>49</v>
      </c>
      <c r="B105" s="19"/>
      <c r="C105" s="19">
        <v>1352.72</v>
      </c>
      <c r="D105" s="17">
        <v>0</v>
      </c>
    </row>
    <row r="106" spans="1:4" x14ac:dyDescent="0.25">
      <c r="A106" s="16" t="s">
        <v>50</v>
      </c>
      <c r="B106" s="17">
        <v>67934</v>
      </c>
      <c r="C106" s="17">
        <f>SUM(C107+C108+C109+C110+C111+C112+C113+C114)</f>
        <v>58885.919999999991</v>
      </c>
      <c r="D106" s="17">
        <f t="shared" si="6"/>
        <v>86.681072805958721</v>
      </c>
    </row>
    <row r="107" spans="1:4" x14ac:dyDescent="0.25">
      <c r="A107" s="18" t="s">
        <v>51</v>
      </c>
      <c r="B107" s="19"/>
      <c r="C107" s="19">
        <v>7705.17</v>
      </c>
      <c r="D107" s="17">
        <v>0</v>
      </c>
    </row>
    <row r="108" spans="1:4" x14ac:dyDescent="0.25">
      <c r="A108" s="18" t="s">
        <v>52</v>
      </c>
      <c r="B108" s="19"/>
      <c r="C108" s="19">
        <v>15276.13</v>
      </c>
      <c r="D108" s="17">
        <v>0</v>
      </c>
    </row>
    <row r="109" spans="1:4" x14ac:dyDescent="0.25">
      <c r="A109" s="18" t="s">
        <v>54</v>
      </c>
      <c r="B109" s="19"/>
      <c r="C109" s="19">
        <v>14827.94</v>
      </c>
      <c r="D109" s="17">
        <v>0</v>
      </c>
    </row>
    <row r="110" spans="1:4" x14ac:dyDescent="0.25">
      <c r="A110" s="18" t="s">
        <v>55</v>
      </c>
      <c r="B110" s="19"/>
      <c r="C110" s="19">
        <v>2284.88</v>
      </c>
      <c r="D110" s="17">
        <v>0</v>
      </c>
    </row>
    <row r="111" spans="1:4" x14ac:dyDescent="0.25">
      <c r="A111" s="18" t="s">
        <v>56</v>
      </c>
      <c r="B111" s="19"/>
      <c r="C111" s="19">
        <v>56</v>
      </c>
      <c r="D111" s="17">
        <v>0</v>
      </c>
    </row>
    <row r="112" spans="1:4" x14ac:dyDescent="0.25">
      <c r="A112" s="18" t="s">
        <v>57</v>
      </c>
      <c r="B112" s="17"/>
      <c r="C112" s="19">
        <v>6769.46</v>
      </c>
      <c r="D112" s="17">
        <v>0</v>
      </c>
    </row>
    <row r="113" spans="1:4" x14ac:dyDescent="0.25">
      <c r="A113" s="18" t="s">
        <v>58</v>
      </c>
      <c r="B113" s="19"/>
      <c r="C113" s="19">
        <v>10609.56</v>
      </c>
      <c r="D113" s="17">
        <v>0</v>
      </c>
    </row>
    <row r="114" spans="1:4" x14ac:dyDescent="0.25">
      <c r="A114" s="18" t="s">
        <v>59</v>
      </c>
      <c r="B114" s="19"/>
      <c r="C114" s="19">
        <v>1356.78</v>
      </c>
      <c r="D114" s="17">
        <v>0</v>
      </c>
    </row>
    <row r="115" spans="1:4" x14ac:dyDescent="0.25">
      <c r="A115" s="16" t="s">
        <v>60</v>
      </c>
      <c r="B115" s="17">
        <v>10571</v>
      </c>
      <c r="C115" s="17">
        <f>SUM(C116+C117+C118+C119+C120)</f>
        <v>10244.209999999999</v>
      </c>
      <c r="D115" s="17">
        <f t="shared" si="6"/>
        <v>96.908617916942575</v>
      </c>
    </row>
    <row r="116" spans="1:4" x14ac:dyDescent="0.25">
      <c r="A116" s="18" t="s">
        <v>61</v>
      </c>
      <c r="B116" s="19"/>
      <c r="C116" s="19">
        <v>1038.93</v>
      </c>
      <c r="D116" s="17">
        <v>0</v>
      </c>
    </row>
    <row r="117" spans="1:4" x14ac:dyDescent="0.25">
      <c r="A117" s="18" t="s">
        <v>62</v>
      </c>
      <c r="B117" s="19"/>
      <c r="C117" s="19">
        <v>459</v>
      </c>
      <c r="D117" s="17">
        <v>0</v>
      </c>
    </row>
    <row r="118" spans="1:4" x14ac:dyDescent="0.25">
      <c r="A118" s="18" t="s">
        <v>63</v>
      </c>
      <c r="B118" s="17"/>
      <c r="C118" s="19">
        <v>110</v>
      </c>
      <c r="D118" s="17">
        <v>0</v>
      </c>
    </row>
    <row r="119" spans="1:4" x14ac:dyDescent="0.25">
      <c r="A119" s="18" t="s">
        <v>64</v>
      </c>
      <c r="B119" s="17"/>
      <c r="C119" s="19">
        <v>1755.85</v>
      </c>
      <c r="D119" s="17">
        <v>0</v>
      </c>
    </row>
    <row r="120" spans="1:4" x14ac:dyDescent="0.25">
      <c r="A120" s="18" t="s">
        <v>65</v>
      </c>
      <c r="B120" s="19"/>
      <c r="C120" s="19">
        <v>6880.43</v>
      </c>
      <c r="D120" s="17">
        <v>0</v>
      </c>
    </row>
    <row r="121" spans="1:4" x14ac:dyDescent="0.25">
      <c r="A121" s="16" t="s">
        <v>66</v>
      </c>
      <c r="B121" s="17">
        <f>SUM(B122)</f>
        <v>1200</v>
      </c>
      <c r="C121" s="17">
        <f>SUM(C122)</f>
        <v>857.05</v>
      </c>
      <c r="D121" s="17">
        <f t="shared" si="6"/>
        <v>71.420833333333334</v>
      </c>
    </row>
    <row r="122" spans="1:4" x14ac:dyDescent="0.25">
      <c r="A122" s="16" t="s">
        <v>67</v>
      </c>
      <c r="B122" s="17">
        <v>1200</v>
      </c>
      <c r="C122" s="17">
        <f>SUM(C123+C124)</f>
        <v>857.05</v>
      </c>
      <c r="D122" s="17">
        <f t="shared" si="6"/>
        <v>71.420833333333334</v>
      </c>
    </row>
    <row r="123" spans="1:4" x14ac:dyDescent="0.25">
      <c r="A123" s="18" t="s">
        <v>68</v>
      </c>
      <c r="B123" s="17"/>
      <c r="C123" s="19">
        <v>857.05</v>
      </c>
      <c r="D123" s="17">
        <v>0</v>
      </c>
    </row>
    <row r="124" spans="1:4" ht="26.25" x14ac:dyDescent="0.25">
      <c r="A124" s="18" t="s">
        <v>135</v>
      </c>
      <c r="B124" s="17"/>
      <c r="C124" s="17"/>
      <c r="D124" s="17">
        <v>0</v>
      </c>
    </row>
    <row r="125" spans="1:4" x14ac:dyDescent="0.25">
      <c r="A125" s="16" t="s">
        <v>81</v>
      </c>
      <c r="B125" s="17">
        <f>SUM(B129+B138)</f>
        <v>32733</v>
      </c>
      <c r="C125" s="17">
        <f>SUM(C126+C129+C138)</f>
        <v>32666.25</v>
      </c>
      <c r="D125" s="17">
        <f t="shared" si="6"/>
        <v>99.79607735312986</v>
      </c>
    </row>
    <row r="126" spans="1:4" x14ac:dyDescent="0.25">
      <c r="A126" s="16" t="s">
        <v>110</v>
      </c>
      <c r="B126" s="17"/>
      <c r="C126" s="17">
        <f>SUM(C127)</f>
        <v>0</v>
      </c>
      <c r="D126" s="17">
        <v>0</v>
      </c>
    </row>
    <row r="127" spans="1:4" x14ac:dyDescent="0.25">
      <c r="A127" s="16" t="s">
        <v>111</v>
      </c>
      <c r="B127" s="17"/>
      <c r="C127" s="17">
        <f>SUM(C128)</f>
        <v>0</v>
      </c>
      <c r="D127" s="17">
        <v>0</v>
      </c>
    </row>
    <row r="128" spans="1:4" x14ac:dyDescent="0.25">
      <c r="A128" s="18" t="s">
        <v>141</v>
      </c>
      <c r="B128" s="19"/>
      <c r="C128" s="19"/>
      <c r="D128" s="17">
        <v>0</v>
      </c>
    </row>
    <row r="129" spans="1:4" ht="26.25" x14ac:dyDescent="0.25">
      <c r="A129" s="16" t="s">
        <v>70</v>
      </c>
      <c r="B129" s="17">
        <f>SUM(B130)</f>
        <v>4032</v>
      </c>
      <c r="C129" s="17">
        <f>SUM(C130+C136)</f>
        <v>4031.5</v>
      </c>
      <c r="D129" s="17">
        <f t="shared" si="6"/>
        <v>99.987599206349216</v>
      </c>
    </row>
    <row r="130" spans="1:4" x14ac:dyDescent="0.25">
      <c r="A130" s="16" t="s">
        <v>71</v>
      </c>
      <c r="B130" s="17">
        <v>4032</v>
      </c>
      <c r="C130" s="17">
        <f>SUM(C131+C132+C133+C134+C135)</f>
        <v>4031.5</v>
      </c>
      <c r="D130" s="17">
        <f t="shared" si="6"/>
        <v>99.987599206349216</v>
      </c>
    </row>
    <row r="131" spans="1:4" x14ac:dyDescent="0.25">
      <c r="A131" s="18" t="s">
        <v>72</v>
      </c>
      <c r="B131" s="19"/>
      <c r="C131" s="19">
        <v>2922.5</v>
      </c>
      <c r="D131" s="17">
        <v>0</v>
      </c>
    </row>
    <row r="132" spans="1:4" x14ac:dyDescent="0.25">
      <c r="A132" s="18" t="s">
        <v>73</v>
      </c>
      <c r="B132" s="19"/>
      <c r="C132" s="19"/>
      <c r="D132" s="17">
        <v>0</v>
      </c>
    </row>
    <row r="133" spans="1:4" x14ac:dyDescent="0.25">
      <c r="A133" s="18" t="s">
        <v>74</v>
      </c>
      <c r="B133" s="17"/>
      <c r="C133" s="17"/>
      <c r="D133" s="17">
        <v>0</v>
      </c>
    </row>
    <row r="134" spans="1:4" x14ac:dyDescent="0.25">
      <c r="A134" s="18" t="s">
        <v>106</v>
      </c>
      <c r="B134" s="19"/>
      <c r="C134" s="19"/>
      <c r="D134" s="17">
        <v>0</v>
      </c>
    </row>
    <row r="135" spans="1:4" x14ac:dyDescent="0.25">
      <c r="A135" s="18" t="s">
        <v>75</v>
      </c>
      <c r="B135" s="17"/>
      <c r="C135" s="17">
        <v>1109</v>
      </c>
      <c r="D135" s="17">
        <v>0</v>
      </c>
    </row>
    <row r="136" spans="1:4" x14ac:dyDescent="0.25">
      <c r="A136" s="16" t="s">
        <v>108</v>
      </c>
      <c r="B136" s="17"/>
      <c r="C136" s="17">
        <f>SUM(C137)</f>
        <v>0</v>
      </c>
      <c r="D136" s="17">
        <v>0</v>
      </c>
    </row>
    <row r="137" spans="1:4" x14ac:dyDescent="0.25">
      <c r="A137" s="18" t="s">
        <v>109</v>
      </c>
      <c r="B137" s="19"/>
      <c r="C137" s="19"/>
      <c r="D137" s="17">
        <v>0</v>
      </c>
    </row>
    <row r="138" spans="1:4" ht="26.25" x14ac:dyDescent="0.25">
      <c r="A138" s="16" t="s">
        <v>76</v>
      </c>
      <c r="B138" s="17">
        <f>SUM(B139)</f>
        <v>28701</v>
      </c>
      <c r="C138" s="17">
        <f>SUM(C139)</f>
        <v>28634.75</v>
      </c>
      <c r="D138" s="17">
        <f t="shared" si="6"/>
        <v>99.769171805860424</v>
      </c>
    </row>
    <row r="139" spans="1:4" x14ac:dyDescent="0.25">
      <c r="A139" s="16" t="s">
        <v>77</v>
      </c>
      <c r="B139" s="17">
        <v>28701</v>
      </c>
      <c r="C139" s="17">
        <f>SUM(C140)</f>
        <v>28634.75</v>
      </c>
      <c r="D139" s="17">
        <f t="shared" si="6"/>
        <v>99.769171805860424</v>
      </c>
    </row>
    <row r="140" spans="1:4" x14ac:dyDescent="0.25">
      <c r="A140" s="18" t="s">
        <v>78</v>
      </c>
      <c r="B140" s="19"/>
      <c r="C140" s="19">
        <v>28634.75</v>
      </c>
      <c r="D140" s="17">
        <v>0</v>
      </c>
    </row>
    <row r="141" spans="1:4" ht="26.25" x14ac:dyDescent="0.25">
      <c r="A141" s="16" t="s">
        <v>136</v>
      </c>
      <c r="B141" s="17"/>
      <c r="C141" s="17"/>
      <c r="D141" s="17">
        <v>0</v>
      </c>
    </row>
    <row r="142" spans="1:4" x14ac:dyDescent="0.25">
      <c r="A142" s="18" t="s">
        <v>132</v>
      </c>
      <c r="B142" s="17"/>
      <c r="C142" s="17"/>
      <c r="D142" s="17">
        <v>0</v>
      </c>
    </row>
    <row r="143" spans="1:4" ht="26.25" x14ac:dyDescent="0.25">
      <c r="A143" s="18" t="s">
        <v>137</v>
      </c>
      <c r="B143" s="17"/>
      <c r="C143" s="17"/>
      <c r="D143" s="17">
        <v>0</v>
      </c>
    </row>
    <row r="144" spans="1:4" x14ac:dyDescent="0.25">
      <c r="A144" s="16" t="s">
        <v>80</v>
      </c>
      <c r="B144" s="19"/>
      <c r="C144" s="19"/>
      <c r="D144" s="17">
        <v>0</v>
      </c>
    </row>
    <row r="145" spans="1:4" x14ac:dyDescent="0.25">
      <c r="A145" s="16" t="s">
        <v>37</v>
      </c>
      <c r="B145" s="17"/>
      <c r="C145" s="17"/>
      <c r="D145" s="17">
        <v>0</v>
      </c>
    </row>
    <row r="146" spans="1:4" x14ac:dyDescent="0.25">
      <c r="A146" s="16" t="s">
        <v>50</v>
      </c>
      <c r="B146" s="19"/>
      <c r="C146" s="19"/>
      <c r="D146" s="17">
        <v>0</v>
      </c>
    </row>
    <row r="147" spans="1:4" x14ac:dyDescent="0.25">
      <c r="A147" s="18" t="s">
        <v>56</v>
      </c>
      <c r="B147" s="19"/>
      <c r="C147" s="19"/>
      <c r="D147" s="17">
        <v>0</v>
      </c>
    </row>
    <row r="148" spans="1:4" x14ac:dyDescent="0.25">
      <c r="A148" s="16" t="s">
        <v>138</v>
      </c>
      <c r="B148" s="17">
        <f t="shared" ref="B148:B151" si="9">SUM(B149)</f>
        <v>738000</v>
      </c>
      <c r="C148" s="17">
        <f>SUM(C149)</f>
        <v>619342.52</v>
      </c>
      <c r="D148" s="17">
        <f t="shared" ref="D148:D158" si="10">SUM(C148/B148*100)</f>
        <v>83.921750677506779</v>
      </c>
    </row>
    <row r="149" spans="1:4" x14ac:dyDescent="0.25">
      <c r="A149" s="18" t="s">
        <v>139</v>
      </c>
      <c r="B149" s="17">
        <f t="shared" si="9"/>
        <v>738000</v>
      </c>
      <c r="C149" s="17">
        <f>SUM(C150)</f>
        <v>619342.52</v>
      </c>
      <c r="D149" s="17">
        <f t="shared" si="10"/>
        <v>83.921750677506779</v>
      </c>
    </row>
    <row r="150" spans="1:4" x14ac:dyDescent="0.25">
      <c r="A150" s="18" t="s">
        <v>127</v>
      </c>
      <c r="B150" s="17">
        <f t="shared" si="9"/>
        <v>738000</v>
      </c>
      <c r="C150" s="17">
        <f>SUM(C151)</f>
        <v>619342.52</v>
      </c>
      <c r="D150" s="17">
        <f t="shared" si="10"/>
        <v>83.921750677506779</v>
      </c>
    </row>
    <row r="151" spans="1:4" x14ac:dyDescent="0.25">
      <c r="A151" s="18" t="s">
        <v>140</v>
      </c>
      <c r="B151" s="17">
        <f t="shared" si="9"/>
        <v>738000</v>
      </c>
      <c r="C151" s="17">
        <f>SUM(C152)</f>
        <v>619342.52</v>
      </c>
      <c r="D151" s="17">
        <f t="shared" si="10"/>
        <v>83.921750677506779</v>
      </c>
    </row>
    <row r="152" spans="1:4" x14ac:dyDescent="0.25">
      <c r="A152" s="16" t="s">
        <v>80</v>
      </c>
      <c r="B152" s="17">
        <f>SUM(B153)</f>
        <v>738000</v>
      </c>
      <c r="C152" s="17">
        <f>SUM(C153)</f>
        <v>619342.52</v>
      </c>
      <c r="D152" s="17">
        <f t="shared" si="10"/>
        <v>83.921750677506779</v>
      </c>
    </row>
    <row r="153" spans="1:4" x14ac:dyDescent="0.25">
      <c r="A153" s="16" t="s">
        <v>29</v>
      </c>
      <c r="B153" s="17">
        <f>SUM(B154+B156+B158)</f>
        <v>738000</v>
      </c>
      <c r="C153" s="17">
        <f>SUM(C154+C156+C158)</f>
        <v>619342.52</v>
      </c>
      <c r="D153" s="17">
        <f t="shared" si="10"/>
        <v>83.921750677506779</v>
      </c>
    </row>
    <row r="154" spans="1:4" x14ac:dyDescent="0.25">
      <c r="A154" s="16" t="s">
        <v>30</v>
      </c>
      <c r="B154" s="17">
        <v>600000</v>
      </c>
      <c r="C154" s="17">
        <f>SUM(C155)</f>
        <v>509887.89</v>
      </c>
      <c r="D154" s="17">
        <f t="shared" si="10"/>
        <v>84.981314999999995</v>
      </c>
    </row>
    <row r="155" spans="1:4" x14ac:dyDescent="0.25">
      <c r="A155" s="18" t="s">
        <v>31</v>
      </c>
      <c r="B155" s="17"/>
      <c r="C155" s="19">
        <v>509887.89</v>
      </c>
      <c r="D155" s="17">
        <v>0</v>
      </c>
    </row>
    <row r="156" spans="1:4" x14ac:dyDescent="0.25">
      <c r="A156" s="133" t="s">
        <v>32</v>
      </c>
      <c r="B156" s="134">
        <v>38000</v>
      </c>
      <c r="C156" s="134">
        <f>SUM(C157)</f>
        <v>25323.11</v>
      </c>
      <c r="D156" s="17">
        <f t="shared" si="10"/>
        <v>66.639763157894734</v>
      </c>
    </row>
    <row r="157" spans="1:4" x14ac:dyDescent="0.25">
      <c r="A157" s="135" t="s">
        <v>33</v>
      </c>
      <c r="B157" s="136"/>
      <c r="C157" s="136">
        <v>25323.11</v>
      </c>
      <c r="D157" s="17">
        <v>0</v>
      </c>
    </row>
    <row r="158" spans="1:4" x14ac:dyDescent="0.25">
      <c r="A158" s="137" t="s">
        <v>34</v>
      </c>
      <c r="B158" s="138">
        <v>100000</v>
      </c>
      <c r="C158" s="138">
        <f>SUM(C159)</f>
        <v>84131.520000000004</v>
      </c>
      <c r="D158" s="17">
        <f t="shared" si="10"/>
        <v>84.131520000000009</v>
      </c>
    </row>
    <row r="159" spans="1:4" x14ac:dyDescent="0.25">
      <c r="A159" s="135" t="s">
        <v>35</v>
      </c>
      <c r="B159" s="136"/>
      <c r="C159" s="136">
        <v>84131.520000000004</v>
      </c>
      <c r="D159" s="17">
        <v>0</v>
      </c>
    </row>
  </sheetData>
  <mergeCells count="3">
    <mergeCell ref="A2:C2"/>
    <mergeCell ref="A3:C3"/>
    <mergeCell ref="A4:C4"/>
  </mergeCells>
  <pageMargins left="0.7" right="0.7" top="0.75" bottom="0.75" header="0.3" footer="0.3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opći dio I</vt:lpstr>
      <vt:lpstr>opći dio II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</dc:creator>
  <cp:lastModifiedBy>UDK</cp:lastModifiedBy>
  <cp:lastPrinted>2025-03-07T13:09:32Z</cp:lastPrinted>
  <dcterms:created xsi:type="dcterms:W3CDTF">2022-03-15T10:10:38Z</dcterms:created>
  <dcterms:modified xsi:type="dcterms:W3CDTF">2025-03-07T13:36:47Z</dcterms:modified>
</cp:coreProperties>
</file>